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DC94" lockStructure="1"/>
  <bookViews>
    <workbookView showHorizontalScroll="0" showSheetTabs="0" xWindow="120" yWindow="60" windowWidth="23715" windowHeight="10290"/>
  </bookViews>
  <sheets>
    <sheet name="FP_Janv23" sheetId="1" r:id="rId1"/>
  </sheets>
  <externalReferences>
    <externalReference r:id="rId2"/>
  </externalReferences>
  <definedNames>
    <definedName name="heubas">[1]BAS_CAL!$I$24</definedName>
  </definedNames>
  <calcPr calcId="145621"/>
  <customWorkbookViews>
    <customWorkbookView name="jpapouin - Affichage personnalisé" guid="{4539B790-1169-4ABC-B4C2-0B17EDE494A0}" mergeInterval="0" personalView="1" maximized="1" showHorizontalScroll="0" showSheetTabs="0" windowWidth="1600" windowHeight="740" activeSheetId="1" showFormulaBar="0" showComments="commIndAndComment"/>
  </customWorkbookViews>
</workbook>
</file>

<file path=xl/calcChain.xml><?xml version="1.0" encoding="utf-8"?>
<calcChain xmlns="http://schemas.openxmlformats.org/spreadsheetml/2006/main">
  <c r="S71" i="1" l="1"/>
  <c r="Y71" i="1" l="1"/>
  <c r="M71" i="1"/>
  <c r="AJ36" i="1" l="1"/>
  <c r="AJ34" i="1" l="1"/>
  <c r="B125" i="1" l="1"/>
  <c r="AC26" i="1"/>
  <c r="M26" i="1"/>
  <c r="G38" i="1"/>
  <c r="AJ21" i="1" l="1"/>
  <c r="Z125" i="1" s="1"/>
  <c r="AK125" i="1"/>
  <c r="AE125" i="1"/>
  <c r="M30" i="1"/>
  <c r="M32" i="1" s="1"/>
  <c r="AK100" i="1"/>
  <c r="AK98" i="1"/>
  <c r="AK96" i="1"/>
  <c r="AK94" i="1"/>
  <c r="AE79" i="1"/>
  <c r="K125" i="1"/>
  <c r="AC28" i="1"/>
  <c r="AJ28" i="1" s="1"/>
  <c r="F125" i="1"/>
  <c r="AC32" i="1"/>
  <c r="AC30" i="1"/>
  <c r="AJ26" i="1" l="1"/>
  <c r="AJ30" i="1"/>
  <c r="AJ32" i="1" l="1"/>
  <c r="M79" i="1" s="1"/>
  <c r="AK79" i="1" s="1"/>
  <c r="AJ38" i="1" l="1"/>
  <c r="T125" i="1" s="1"/>
  <c r="O125" i="1"/>
  <c r="M69" i="1" l="1"/>
  <c r="Y69" i="1" s="1"/>
  <c r="M61" i="1"/>
  <c r="Y61" i="1" s="1"/>
  <c r="M51" i="1"/>
  <c r="Y51" i="1" s="1"/>
  <c r="M49" i="1"/>
  <c r="Y49" i="1" s="1"/>
  <c r="M57" i="1"/>
  <c r="Y57" i="1" s="1"/>
  <c r="M45" i="1"/>
  <c r="Y45" i="1" s="1"/>
  <c r="M47" i="1"/>
  <c r="Y47" i="1" s="1"/>
  <c r="M63" i="1"/>
  <c r="Y63" i="1" s="1"/>
  <c r="M67" i="1"/>
  <c r="Y67" i="1" s="1"/>
  <c r="M65" i="1"/>
  <c r="Y65" i="1" s="1"/>
  <c r="M55" i="1"/>
  <c r="AK55" i="1" s="1"/>
  <c r="M75" i="1"/>
  <c r="AK75" i="1" s="1"/>
  <c r="M59" i="1"/>
  <c r="Y59" i="1" s="1"/>
  <c r="M53" i="1"/>
  <c r="Y53" i="1" s="1"/>
  <c r="M73" i="1"/>
  <c r="AK73" i="1" s="1"/>
  <c r="AK51" i="1" l="1"/>
  <c r="AK49" i="1"/>
  <c r="AK47" i="1"/>
  <c r="Y55" i="1"/>
  <c r="X85" i="1" s="1"/>
  <c r="AK77" i="1" l="1"/>
  <c r="AJ85" i="1" s="1"/>
  <c r="AJ90" i="1" s="1"/>
  <c r="AJ104" i="1" s="1"/>
  <c r="T107" i="1" l="1"/>
  <c r="M115" i="1" s="1"/>
  <c r="AJ107" i="1" l="1"/>
  <c r="AJ109" i="1" s="1"/>
  <c r="AJ115" i="1" s="1"/>
</calcChain>
</file>

<file path=xl/comments1.xml><?xml version="1.0" encoding="utf-8"?>
<comments xmlns="http://schemas.openxmlformats.org/spreadsheetml/2006/main">
  <authors>
    <author>jpapouin</author>
  </authors>
  <commentList>
    <comment ref="D71" authorId="0">
      <text>
        <r>
          <rPr>
            <b/>
            <sz val="8"/>
            <color indexed="81"/>
            <rFont val="Arial"/>
            <family val="2"/>
          </rPr>
          <t>fonds d'information et de valorisation de l'emploi à domicile</t>
        </r>
      </text>
    </comment>
    <comment ref="J71" authorId="0">
      <text>
        <r>
          <rPr>
            <b/>
            <sz val="8"/>
            <color indexed="81"/>
            <rFont val="Arial"/>
            <family val="2"/>
          </rPr>
          <t>fonds de développement du dialogue social et du paritarisme</t>
        </r>
        <r>
          <rPr>
            <sz val="8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<sst xmlns="http://schemas.openxmlformats.org/spreadsheetml/2006/main" count="288" uniqueCount="119">
  <si>
    <t>BULLETIN DE SALAIRE</t>
  </si>
  <si>
    <t>Assistant(e)s Maternel(le)s Agréé(e)s</t>
  </si>
  <si>
    <t>Du</t>
  </si>
  <si>
    <t>1 janvier</t>
  </si>
  <si>
    <t>au</t>
  </si>
  <si>
    <t>31 janvier</t>
  </si>
  <si>
    <t>EMPLOYEUR</t>
  </si>
  <si>
    <t>SALARIE</t>
  </si>
  <si>
    <t>Nom et Prénom:</t>
  </si>
  <si>
    <t>Martin Christelle</t>
  </si>
  <si>
    <t>Dupond Eliane</t>
  </si>
  <si>
    <t>Adresse:</t>
  </si>
  <si>
    <t>45 rue des Cerisiers</t>
  </si>
  <si>
    <t>23 rue bon accueil</t>
  </si>
  <si>
    <t>Code Postal:</t>
  </si>
  <si>
    <t>Ville:</t>
  </si>
  <si>
    <t>Laval</t>
  </si>
  <si>
    <t>Emploi occupé:</t>
  </si>
  <si>
    <t>Assistante Maternelle Agréée</t>
  </si>
  <si>
    <t>N° d'immatriculation à l'URSSAF ou PAJEMPLOI</t>
  </si>
  <si>
    <t>N° de sécurité sociale</t>
  </si>
  <si>
    <t>5</t>
  </si>
  <si>
    <t>3</t>
  </si>
  <si>
    <t>0</t>
  </si>
  <si>
    <t>2</t>
  </si>
  <si>
    <t>6</t>
  </si>
  <si>
    <t>7</t>
  </si>
  <si>
    <t>9</t>
  </si>
  <si>
    <t>1</t>
  </si>
  <si>
    <t>4</t>
  </si>
  <si>
    <t>Jours</t>
  </si>
  <si>
    <t>Frais journaliers</t>
  </si>
  <si>
    <t>X</t>
  </si>
  <si>
    <t xml:space="preserve">                                     BASE DE MENSUALISATION</t>
  </si>
  <si>
    <t>Enseignant</t>
  </si>
  <si>
    <t xml:space="preserve">Mensualisation pour un accueil de </t>
  </si>
  <si>
    <t xml:space="preserve"> jours par mois</t>
  </si>
  <si>
    <t xml:space="preserve">pour un accueil de </t>
  </si>
  <si>
    <t xml:space="preserve"> heures par mois</t>
  </si>
  <si>
    <t>SALAIRE BRUT</t>
  </si>
  <si>
    <t xml:space="preserve">Nombre d'heures d'accueil par mois  </t>
  </si>
  <si>
    <t xml:space="preserve">        X                          base horaire brute</t>
  </si>
  <si>
    <t>€</t>
  </si>
  <si>
    <t>=</t>
  </si>
  <si>
    <t xml:space="preserve">Heures Compl. non contractuelles    </t>
  </si>
  <si>
    <t xml:space="preserve"> Heures                  X                  base de</t>
  </si>
  <si>
    <t xml:space="preserve">Heures Suppl à </t>
  </si>
  <si>
    <t>%</t>
  </si>
  <si>
    <t>Congés Payés:</t>
  </si>
  <si>
    <t xml:space="preserve">du au du </t>
  </si>
  <si>
    <t>SALAIRE BRUT MENSUEL</t>
  </si>
  <si>
    <t>CALCUL DES COTISATIONS SOCIALES</t>
  </si>
  <si>
    <t>P  a  r  t     E  m  p  l  o  y  e  u  r</t>
  </si>
  <si>
    <t>Taux (%)</t>
  </si>
  <si>
    <t>Montant</t>
  </si>
  <si>
    <t>P  a  r  t    S  a  l  a  r  i  a  l  e</t>
  </si>
  <si>
    <t>Base 100% du salaire brut mensuel</t>
  </si>
  <si>
    <t>MALADIE</t>
  </si>
  <si>
    <t>VIEILLESSE Plafonnée</t>
  </si>
  <si>
    <t>VIEILLESSE Déplafonnée</t>
  </si>
  <si>
    <t>Retraite compl. IRCEM</t>
  </si>
  <si>
    <t>Assurance Chômage</t>
  </si>
  <si>
    <t>Prévoyance</t>
  </si>
  <si>
    <t>Allocations Familiales</t>
  </si>
  <si>
    <t>Formation professionnelle</t>
  </si>
  <si>
    <t>Accident du travail</t>
  </si>
  <si>
    <t>CSA</t>
  </si>
  <si>
    <t>FNAL</t>
  </si>
  <si>
    <t>Cont. Org. Syndicales</t>
  </si>
  <si>
    <t>Base 98,25%</t>
  </si>
  <si>
    <t>CSG-CRDS non déductible</t>
  </si>
  <si>
    <t>CSG déductible</t>
  </si>
  <si>
    <t>Exoné. Cot. Soc. Heures Compl. &amp; Sup.</t>
  </si>
  <si>
    <t>MONTANT TOTAL DES COTISATIONS RETENUES</t>
  </si>
  <si>
    <t>SALAIRE NET avant l'impôt sur le revenu</t>
  </si>
  <si>
    <t>Impôt sur le revenu</t>
  </si>
  <si>
    <t>Taux personnalisé /
Taux non personnalisé</t>
  </si>
  <si>
    <t>Impôt sur le revenu prélevé à la source</t>
  </si>
  <si>
    <t>SALAIRE NET après l'impôt sur le revenu</t>
  </si>
  <si>
    <t>Frais journaliers (indem. de nourriture et d'entretien)</t>
  </si>
  <si>
    <t>Congés acquis:</t>
  </si>
  <si>
    <t>jours          X</t>
  </si>
  <si>
    <t>Congés Pris:</t>
  </si>
  <si>
    <t>Reste:</t>
  </si>
  <si>
    <t>NET MENSUEL A PAYER</t>
  </si>
  <si>
    <t>Date:</t>
  </si>
  <si>
    <t>Signature de l'employeur :</t>
  </si>
  <si>
    <t xml:space="preserve">Revenu net imposable du mois: </t>
  </si>
  <si>
    <t>Ce bulletin de salaire doit être conservé sans limitation de durée</t>
  </si>
  <si>
    <t>base (*)</t>
  </si>
  <si>
    <t>Eléments à reporter lors de votre déclaration à Pajemploi au titre du salaire</t>
  </si>
  <si>
    <t>Salaire net imposable sur le revenu (tenant compte de l'exonération fiscale)</t>
  </si>
  <si>
    <t>SALAIRE NET avec indemnités avant l'impôt sur le revenu</t>
  </si>
  <si>
    <t>base horaire</t>
  </si>
  <si>
    <t>Nette</t>
  </si>
  <si>
    <t>Congés Payés</t>
  </si>
  <si>
    <t>net à déclarer</t>
  </si>
  <si>
    <t>Salaire</t>
  </si>
  <si>
    <t xml:space="preserve"> jours par semaine    soit</t>
  </si>
  <si>
    <t xml:space="preserve">base horaire brute : </t>
  </si>
  <si>
    <t xml:space="preserve"> heures par jour        soit</t>
  </si>
  <si>
    <t xml:space="preserve">soit horaire net : </t>
  </si>
  <si>
    <t>Coef Net/Brut =</t>
  </si>
  <si>
    <t>Indemnité de licenciement:</t>
  </si>
  <si>
    <t>Nbre de jrs</t>
  </si>
  <si>
    <t>d'activité</t>
  </si>
  <si>
    <t>Nbre d'hrs</t>
  </si>
  <si>
    <t>d'accueil</t>
  </si>
  <si>
    <t>Hrs</t>
  </si>
  <si>
    <t>compl.</t>
  </si>
  <si>
    <t>supplém.</t>
  </si>
  <si>
    <t>Prime de précarité</t>
  </si>
  <si>
    <t>1/80ème des salaires bruts</t>
  </si>
  <si>
    <r>
      <rPr>
        <sz val="10"/>
        <color rgb="FFFF0000"/>
        <rFont val="Arial"/>
        <family val="2"/>
      </rPr>
      <t>(Si CDD)</t>
    </r>
    <r>
      <rPr>
        <sz val="10"/>
        <rFont val="Arial"/>
        <family val="2"/>
      </rPr>
      <t xml:space="preserve"> Prime de précarité : </t>
    </r>
    <r>
      <rPr>
        <sz val="8"/>
        <rFont val="Arial"/>
        <family val="2"/>
      </rPr>
      <t>10% de tous les salaires bruts</t>
    </r>
  </si>
  <si>
    <t>CCN du 15 mars 2021 - NOR : ASET 2150464 M - IDCC 3239                  -      Code NAF 8891A</t>
  </si>
  <si>
    <t>Ind. Conv. Dép. Retraite</t>
  </si>
  <si>
    <t>31 janvier 2023</t>
  </si>
  <si>
    <t>FIVED</t>
  </si>
  <si>
    <t>&amp;    FDDSP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</si>
</sst>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0.00;\-0.00;;@"/>
    <numFmt numFmtId="166" formatCode="0.0000"/>
  </numFmts>
  <fonts count="35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b/>
      <i/>
      <sz val="10"/>
      <color indexed="28"/>
      <name val="Arial"/>
      <family val="2"/>
    </font>
    <font>
      <b/>
      <sz val="12"/>
      <name val="Arial"/>
      <family val="2"/>
    </font>
    <font>
      <b/>
      <i/>
      <sz val="10"/>
      <color indexed="6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1"/>
      <color indexed="28"/>
      <name val="Arial"/>
      <family val="2"/>
    </font>
    <font>
      <i/>
      <sz val="10"/>
      <color indexed="12"/>
      <name val="Times New Roman"/>
      <family val="1"/>
    </font>
    <font>
      <i/>
      <sz val="10"/>
      <color indexed="17"/>
      <name val="Times New Roman"/>
      <family val="1"/>
    </font>
    <font>
      <i/>
      <sz val="10"/>
      <color indexed="16"/>
      <name val="Times New Roman"/>
      <family val="1"/>
    </font>
    <font>
      <sz val="10"/>
      <color indexed="12"/>
      <name val="Arial"/>
      <family val="2"/>
    </font>
    <font>
      <i/>
      <sz val="10"/>
      <color indexed="62"/>
      <name val="Arial"/>
      <family val="2"/>
    </font>
    <font>
      <b/>
      <i/>
      <sz val="10"/>
      <color indexed="16"/>
      <name val="Times New Roman"/>
      <family val="1"/>
    </font>
    <font>
      <b/>
      <sz val="8"/>
      <name val="Arial"/>
      <family val="2"/>
    </font>
    <font>
      <u/>
      <sz val="10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5"/>
      <name val="Arial"/>
      <family val="2"/>
    </font>
    <font>
      <sz val="7"/>
      <name val="Times New Roman"/>
      <family val="1"/>
    </font>
    <font>
      <b/>
      <i/>
      <sz val="10"/>
      <color indexed="12"/>
      <name val="Times New Roman"/>
      <family val="1"/>
    </font>
    <font>
      <sz val="8"/>
      <color theme="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i/>
      <sz val="9"/>
      <color indexed="16"/>
      <name val="Times New Roman"/>
      <family val="1"/>
    </font>
    <font>
      <sz val="8"/>
      <color rgb="FF002060"/>
      <name val="Arial"/>
      <family val="2"/>
    </font>
    <font>
      <b/>
      <sz val="8"/>
      <color indexed="81"/>
      <name val="Arial"/>
      <family val="2"/>
    </font>
    <font>
      <sz val="8"/>
      <color indexed="8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13"/>
      </patternFill>
    </fill>
    <fill>
      <patternFill patternType="solid">
        <fgColor rgb="FFCCFF99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ill="0" applyBorder="0" applyAlignment="0" applyProtection="0"/>
  </cellStyleXfs>
  <cellXfs count="266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center"/>
    </xf>
    <xf numFmtId="0" fontId="1" fillId="0" borderId="1" xfId="1" applyBorder="1"/>
    <xf numFmtId="49" fontId="6" fillId="0" borderId="2" xfId="1" applyNumberFormat="1" applyFont="1" applyBorder="1" applyAlignment="1" applyProtection="1">
      <alignment horizontal="center" vertical="center"/>
      <protection locked="0"/>
    </xf>
    <xf numFmtId="0" fontId="1" fillId="0" borderId="3" xfId="1" applyBorder="1"/>
    <xf numFmtId="0" fontId="8" fillId="0" borderId="4" xfId="1" applyFont="1" applyBorder="1" applyAlignment="1">
      <alignment horizontal="center" vertical="center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/>
      <protection locked="0"/>
    </xf>
    <xf numFmtId="0" fontId="1" fillId="0" borderId="6" xfId="1" applyFont="1" applyFill="1" applyBorder="1"/>
    <xf numFmtId="0" fontId="1" fillId="0" borderId="7" xfId="1" applyBorder="1" applyAlignment="1"/>
    <xf numFmtId="0" fontId="21" fillId="0" borderId="7" xfId="0" applyFont="1" applyBorder="1" applyAlignment="1">
      <alignment horizontal="left"/>
    </xf>
    <xf numFmtId="0" fontId="1" fillId="0" borderId="0" xfId="1" applyAlignment="1">
      <alignment vertical="top"/>
    </xf>
    <xf numFmtId="0" fontId="1" fillId="0" borderId="8" xfId="1" applyFont="1" applyFill="1" applyBorder="1"/>
    <xf numFmtId="0" fontId="1" fillId="0" borderId="9" xfId="1" applyFont="1" applyFill="1" applyBorder="1"/>
    <xf numFmtId="0" fontId="1" fillId="0" borderId="8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1" fillId="0" borderId="12" xfId="1" applyBorder="1" applyAlignment="1"/>
    <xf numFmtId="0" fontId="1" fillId="0" borderId="11" xfId="1" applyFont="1" applyFill="1" applyBorder="1"/>
    <xf numFmtId="0" fontId="1" fillId="4" borderId="0" xfId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1" fillId="4" borderId="6" xfId="1" applyFont="1" applyFill="1" applyBorder="1"/>
    <xf numFmtId="0" fontId="1" fillId="6" borderId="12" xfId="1" applyNumberFormat="1" applyFill="1" applyBorder="1" applyAlignment="1" applyProtection="1">
      <alignment horizontal="center"/>
      <protection hidden="1"/>
    </xf>
    <xf numFmtId="0" fontId="1" fillId="6" borderId="0" xfId="1" applyNumberFormat="1" applyFill="1" applyBorder="1" applyAlignment="1" applyProtection="1">
      <alignment horizontal="center"/>
      <protection hidden="1"/>
    </xf>
    <xf numFmtId="0" fontId="1" fillId="6" borderId="0" xfId="1" applyNumberFormat="1" applyFont="1" applyFill="1" applyBorder="1" applyAlignment="1" applyProtection="1">
      <alignment horizontal="left"/>
      <protection hidden="1"/>
    </xf>
    <xf numFmtId="0" fontId="1" fillId="6" borderId="0" xfId="1" applyNumberFormat="1" applyFill="1" applyBorder="1" applyProtection="1">
      <protection hidden="1"/>
    </xf>
    <xf numFmtId="0" fontId="1" fillId="6" borderId="55" xfId="1" applyNumberFormat="1" applyFill="1" applyBorder="1" applyAlignment="1" applyProtection="1">
      <alignment horizontal="center"/>
      <protection hidden="1"/>
    </xf>
    <xf numFmtId="0" fontId="1" fillId="6" borderId="0" xfId="1" applyNumberFormat="1" applyFill="1" applyBorder="1" applyAlignment="1" applyProtection="1">
      <alignment horizontal="left"/>
      <protection hidden="1"/>
    </xf>
    <xf numFmtId="0" fontId="1" fillId="6" borderId="66" xfId="1" applyNumberFormat="1" applyFill="1" applyBorder="1" applyAlignment="1" applyProtection="1">
      <alignment horizontal="center"/>
      <protection hidden="1"/>
    </xf>
    <xf numFmtId="0" fontId="1" fillId="6" borderId="67" xfId="1" applyNumberFormat="1" applyFill="1" applyBorder="1" applyAlignment="1" applyProtection="1">
      <alignment horizontal="center"/>
      <protection hidden="1"/>
    </xf>
    <xf numFmtId="0" fontId="11" fillId="6" borderId="67" xfId="1" applyNumberFormat="1" applyFont="1" applyFill="1" applyBorder="1" applyAlignment="1" applyProtection="1">
      <alignment horizontal="center" vertical="center"/>
      <protection hidden="1"/>
    </xf>
    <xf numFmtId="0" fontId="1" fillId="6" borderId="67" xfId="1" applyNumberFormat="1" applyFill="1" applyBorder="1" applyProtection="1">
      <protection hidden="1"/>
    </xf>
    <xf numFmtId="0" fontId="13" fillId="6" borderId="67" xfId="1" applyNumberFormat="1" applyFont="1" applyFill="1" applyBorder="1" applyAlignment="1" applyProtection="1">
      <alignment horizontal="right"/>
      <protection hidden="1"/>
    </xf>
    <xf numFmtId="0" fontId="1" fillId="6" borderId="67" xfId="1" applyNumberFormat="1" applyFont="1" applyFill="1" applyBorder="1" applyProtection="1">
      <protection hidden="1"/>
    </xf>
    <xf numFmtId="0" fontId="13" fillId="6" borderId="67" xfId="1" applyNumberFormat="1" applyFont="1" applyFill="1" applyBorder="1" applyAlignment="1" applyProtection="1">
      <alignment horizontal="center"/>
      <protection hidden="1"/>
    </xf>
    <xf numFmtId="0" fontId="1" fillId="6" borderId="68" xfId="1" applyNumberFormat="1" applyFill="1" applyBorder="1" applyAlignment="1" applyProtection="1">
      <alignment horizontal="center"/>
      <protection hidden="1"/>
    </xf>
    <xf numFmtId="0" fontId="1" fillId="6" borderId="0" xfId="1" applyFill="1" applyBorder="1"/>
    <xf numFmtId="0" fontId="1" fillId="6" borderId="67" xfId="1" applyFill="1" applyBorder="1"/>
    <xf numFmtId="0" fontId="1" fillId="0" borderId="11" xfId="1" applyNumberFormat="1" applyFont="1" applyFill="1" applyBorder="1" applyProtection="1"/>
    <xf numFmtId="0" fontId="1" fillId="0" borderId="0" xfId="1" applyFont="1" applyBorder="1" applyAlignment="1"/>
    <xf numFmtId="0" fontId="1" fillId="0" borderId="1" xfId="1" applyFont="1" applyBorder="1" applyAlignment="1">
      <alignment horizontal="right"/>
    </xf>
    <xf numFmtId="0" fontId="1" fillId="0" borderId="18" xfId="1" applyFont="1" applyBorder="1" applyAlignment="1"/>
    <xf numFmtId="0" fontId="1" fillId="0" borderId="0" xfId="1" applyBorder="1" applyAlignment="1">
      <alignment horizontal="right"/>
    </xf>
    <xf numFmtId="0" fontId="1" fillId="8" borderId="0" xfId="1" applyFill="1" applyBorder="1" applyAlignment="1"/>
    <xf numFmtId="0" fontId="1" fillId="8" borderId="0" xfId="1" applyFont="1" applyFill="1" applyBorder="1" applyAlignment="1"/>
    <xf numFmtId="0" fontId="1" fillId="8" borderId="0" xfId="1" applyFont="1" applyFill="1" applyBorder="1" applyAlignment="1">
      <alignment horizontal="right"/>
    </xf>
    <xf numFmtId="0" fontId="1" fillId="8" borderId="12" xfId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1" fillId="6" borderId="63" xfId="1" applyFill="1" applyBorder="1"/>
    <xf numFmtId="0" fontId="1" fillId="0" borderId="0" xfId="1" applyNumberFormat="1" applyFont="1" applyFill="1" applyBorder="1" applyProtection="1"/>
    <xf numFmtId="0" fontId="1" fillId="6" borderId="12" xfId="1" applyFill="1" applyBorder="1"/>
    <xf numFmtId="0" fontId="1" fillId="6" borderId="64" xfId="1" applyFill="1" applyBorder="1" applyAlignment="1">
      <alignment horizontal="center"/>
    </xf>
    <xf numFmtId="0" fontId="1" fillId="6" borderId="65" xfId="1" applyFill="1" applyBorder="1" applyAlignment="1">
      <alignment horizontal="center"/>
    </xf>
    <xf numFmtId="0" fontId="30" fillId="6" borderId="64" xfId="1" applyNumberFormat="1" applyFont="1" applyFill="1" applyBorder="1" applyAlignment="1" applyProtection="1">
      <alignment vertical="center"/>
      <protection hidden="1"/>
    </xf>
    <xf numFmtId="10" fontId="19" fillId="0" borderId="0" xfId="3" applyNumberFormat="1" applyFont="1" applyFill="1" applyBorder="1" applyAlignment="1" applyProtection="1">
      <alignment horizontal="center"/>
    </xf>
    <xf numFmtId="164" fontId="19" fillId="0" borderId="0" xfId="3" applyNumberFormat="1" applyFont="1" applyFill="1" applyBorder="1" applyAlignment="1" applyProtection="1">
      <alignment horizontal="right"/>
    </xf>
    <xf numFmtId="10" fontId="19" fillId="0" borderId="18" xfId="3" applyNumberFormat="1" applyFont="1" applyFill="1" applyBorder="1" applyAlignment="1" applyProtection="1"/>
    <xf numFmtId="10" fontId="19" fillId="0" borderId="0" xfId="3" applyNumberFormat="1" applyFont="1" applyFill="1" applyBorder="1" applyAlignment="1" applyProtection="1"/>
    <xf numFmtId="10" fontId="19" fillId="0" borderId="13" xfId="3" applyNumberFormat="1" applyFont="1" applyFill="1" applyBorder="1" applyAlignment="1" applyProtection="1"/>
    <xf numFmtId="0" fontId="20" fillId="0" borderId="0" xfId="1" applyFont="1"/>
    <xf numFmtId="0" fontId="20" fillId="0" borderId="6" xfId="1" applyFont="1" applyFill="1" applyBorder="1"/>
    <xf numFmtId="0" fontId="20" fillId="0" borderId="7" xfId="1" applyFont="1" applyBorder="1" applyAlignment="1">
      <alignment horizontal="center"/>
    </xf>
    <xf numFmtId="0" fontId="20" fillId="0" borderId="7" xfId="1" applyFont="1" applyBorder="1" applyAlignment="1"/>
    <xf numFmtId="0" fontId="20" fillId="0" borderId="18" xfId="1" applyFont="1" applyBorder="1" applyAlignment="1"/>
    <xf numFmtId="0" fontId="20" fillId="0" borderId="0" xfId="1" applyFont="1" applyBorder="1" applyAlignment="1"/>
    <xf numFmtId="0" fontId="20" fillId="0" borderId="18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2" fontId="31" fillId="0" borderId="0" xfId="1" applyNumberFormat="1" applyFont="1" applyBorder="1" applyAlignment="1" applyProtection="1">
      <alignment horizontal="right"/>
      <protection hidden="1"/>
    </xf>
    <xf numFmtId="0" fontId="20" fillId="0" borderId="0" xfId="1" applyFont="1" applyFill="1" applyBorder="1"/>
    <xf numFmtId="0" fontId="22" fillId="0" borderId="7" xfId="0" applyFont="1" applyBorder="1" applyAlignment="1">
      <alignment horizontal="left"/>
    </xf>
    <xf numFmtId="0" fontId="20" fillId="3" borderId="6" xfId="1" applyFont="1" applyFill="1" applyBorder="1"/>
    <xf numFmtId="0" fontId="20" fillId="0" borderId="12" xfId="1" applyFont="1" applyBorder="1" applyAlignment="1">
      <alignment horizontal="center"/>
    </xf>
    <xf numFmtId="0" fontId="20" fillId="0" borderId="13" xfId="1" applyFont="1" applyBorder="1" applyAlignment="1">
      <alignment horizontal="center"/>
    </xf>
    <xf numFmtId="0" fontId="20" fillId="0" borderId="0" xfId="2" applyFont="1" applyBorder="1" applyAlignment="1"/>
    <xf numFmtId="0" fontId="20" fillId="0" borderId="0" xfId="2" applyFont="1" applyBorder="1" applyAlignment="1">
      <alignment horizontal="right"/>
    </xf>
    <xf numFmtId="0" fontId="1" fillId="6" borderId="0" xfId="1" applyNumberFormat="1" applyFont="1" applyFill="1" applyBorder="1" applyAlignment="1" applyProtection="1">
      <alignment horizontal="center"/>
      <protection hidden="1"/>
    </xf>
    <xf numFmtId="0" fontId="1" fillId="6" borderId="55" xfId="1" applyNumberFormat="1" applyFont="1" applyFill="1" applyBorder="1" applyAlignment="1" applyProtection="1">
      <alignment horizontal="center"/>
      <protection hidden="1"/>
    </xf>
    <xf numFmtId="165" fontId="16" fillId="0" borderId="0" xfId="1" applyNumberFormat="1" applyFont="1" applyBorder="1" applyAlignment="1" applyProtection="1">
      <alignment horizontal="center"/>
      <protection hidden="1"/>
    </xf>
    <xf numFmtId="0" fontId="9" fillId="0" borderId="0" xfId="1" applyNumberFormat="1" applyFont="1" applyFill="1" applyBorder="1" applyAlignment="1" applyProtection="1">
      <alignment horizontal="center" vertical="top" wrapText="1"/>
      <protection hidden="1"/>
    </xf>
    <xf numFmtId="0" fontId="1" fillId="0" borderId="67" xfId="1" applyBorder="1" applyAlignment="1">
      <alignment horizontal="center"/>
    </xf>
    <xf numFmtId="0" fontId="30" fillId="0" borderId="64" xfId="1" applyNumberFormat="1" applyFont="1" applyFill="1" applyBorder="1" applyAlignment="1" applyProtection="1">
      <alignment horizontal="center" vertical="center"/>
      <protection hidden="1"/>
    </xf>
    <xf numFmtId="0" fontId="27" fillId="0" borderId="0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Border="1" applyAlignment="1">
      <alignment horizontal="center"/>
    </xf>
    <xf numFmtId="49" fontId="4" fillId="0" borderId="0" xfId="1" applyNumberFormat="1" applyFont="1" applyBorder="1" applyAlignment="1" applyProtection="1">
      <alignment horizontal="center"/>
      <protection locked="0"/>
    </xf>
    <xf numFmtId="2" fontId="16" fillId="0" borderId="16" xfId="1" applyNumberFormat="1" applyFont="1" applyBorder="1" applyAlignment="1" applyProtection="1">
      <alignment horizontal="right"/>
      <protection locked="0"/>
    </xf>
    <xf numFmtId="0" fontId="1" fillId="0" borderId="0" xfId="1" applyNumberFormat="1" applyFont="1" applyFill="1" applyBorder="1" applyAlignment="1" applyProtection="1">
      <alignment horizontal="center" wrapText="1"/>
      <protection hidden="1"/>
    </xf>
    <xf numFmtId="0" fontId="1" fillId="0" borderId="0" xfId="1" applyNumberFormat="1" applyFont="1" applyFill="1" applyBorder="1" applyAlignment="1" applyProtection="1">
      <alignment horizontal="center"/>
      <protection hidden="1"/>
    </xf>
    <xf numFmtId="0" fontId="1" fillId="0" borderId="14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1" fillId="0" borderId="69" xfId="1" applyFont="1" applyBorder="1" applyAlignment="1">
      <alignment horizontal="center"/>
    </xf>
    <xf numFmtId="0" fontId="1" fillId="0" borderId="19" xfId="1" applyBorder="1" applyAlignment="1">
      <alignment horizontal="center"/>
    </xf>
    <xf numFmtId="2" fontId="16" fillId="0" borderId="9" xfId="1" applyNumberFormat="1" applyFont="1" applyBorder="1" applyAlignment="1" applyProtection="1">
      <alignment horizontal="right"/>
      <protection hidden="1"/>
    </xf>
    <xf numFmtId="2" fontId="16" fillId="0" borderId="16" xfId="1" applyNumberFormat="1" applyFont="1" applyBorder="1" applyAlignment="1" applyProtection="1">
      <alignment horizontal="right"/>
      <protection hidden="1"/>
    </xf>
    <xf numFmtId="0" fontId="1" fillId="0" borderId="33" xfId="1" applyBorder="1" applyAlignment="1">
      <alignment horizontal="center"/>
    </xf>
    <xf numFmtId="0" fontId="24" fillId="0" borderId="17" xfId="1" applyFont="1" applyBorder="1" applyAlignment="1">
      <alignment horizontal="right" vertical="top"/>
    </xf>
    <xf numFmtId="0" fontId="1" fillId="0" borderId="17" xfId="1" applyFont="1" applyBorder="1" applyAlignment="1">
      <alignment horizontal="center"/>
    </xf>
    <xf numFmtId="0" fontId="25" fillId="0" borderId="2" xfId="1" applyFont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57" xfId="1" applyBorder="1" applyAlignment="1">
      <alignment horizontal="center"/>
    </xf>
    <xf numFmtId="0" fontId="1" fillId="0" borderId="58" xfId="1" applyBorder="1" applyAlignment="1">
      <alignment horizontal="center"/>
    </xf>
    <xf numFmtId="0" fontId="1" fillId="0" borderId="0" xfId="1" applyBorder="1" applyAlignment="1">
      <alignment horizontal="center"/>
    </xf>
    <xf numFmtId="2" fontId="16" fillId="4" borderId="16" xfId="1" applyNumberFormat="1" applyFont="1" applyFill="1" applyBorder="1" applyAlignment="1" applyProtection="1">
      <alignment horizontal="right"/>
      <protection hidden="1"/>
    </xf>
    <xf numFmtId="0" fontId="1" fillId="4" borderId="0" xfId="1" applyFill="1" applyBorder="1" applyAlignment="1">
      <alignment horizontal="center"/>
    </xf>
    <xf numFmtId="0" fontId="24" fillId="4" borderId="0" xfId="1" applyFont="1" applyFill="1" applyBorder="1" applyAlignment="1">
      <alignment horizontal="right"/>
    </xf>
    <xf numFmtId="0" fontId="1" fillId="0" borderId="12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2" fontId="11" fillId="0" borderId="15" xfId="1" applyNumberFormat="1" applyFont="1" applyBorder="1" applyAlignment="1" applyProtection="1">
      <alignment horizontal="right"/>
      <protection locked="0"/>
    </xf>
    <xf numFmtId="2" fontId="11" fillId="0" borderId="9" xfId="1" applyNumberFormat="1" applyFont="1" applyBorder="1" applyAlignment="1" applyProtection="1">
      <alignment horizontal="right"/>
      <protection locked="0"/>
    </xf>
    <xf numFmtId="0" fontId="1" fillId="0" borderId="18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23" fillId="0" borderId="21" xfId="1" applyFont="1" applyFill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/>
      <protection locked="0"/>
    </xf>
    <xf numFmtId="0" fontId="14" fillId="0" borderId="9" xfId="1" applyFont="1" applyBorder="1" applyAlignment="1" applyProtection="1">
      <alignment horizontal="center"/>
      <protection locked="0"/>
    </xf>
    <xf numFmtId="0" fontId="14" fillId="0" borderId="11" xfId="1" applyFont="1" applyBorder="1" applyAlignment="1" applyProtection="1">
      <alignment horizontal="center"/>
      <protection locked="0"/>
    </xf>
    <xf numFmtId="2" fontId="11" fillId="0" borderId="16" xfId="1" applyNumberFormat="1" applyFont="1" applyBorder="1" applyAlignment="1" applyProtection="1">
      <alignment horizontal="right"/>
      <protection locked="0"/>
    </xf>
    <xf numFmtId="2" fontId="11" fillId="0" borderId="22" xfId="1" applyNumberFormat="1" applyFont="1" applyBorder="1" applyAlignment="1" applyProtection="1">
      <alignment horizontal="right"/>
      <protection locked="0"/>
    </xf>
    <xf numFmtId="0" fontId="14" fillId="0" borderId="16" xfId="1" applyFont="1" applyBorder="1" applyAlignment="1" applyProtection="1">
      <alignment horizontal="center"/>
      <protection locked="0"/>
    </xf>
    <xf numFmtId="0" fontId="14" fillId="0" borderId="22" xfId="1" applyFont="1" applyBorder="1" applyAlignment="1" applyProtection="1">
      <alignment horizontal="center"/>
      <protection locked="0"/>
    </xf>
    <xf numFmtId="0" fontId="14" fillId="0" borderId="6" xfId="1" applyFont="1" applyBorder="1" applyAlignment="1" applyProtection="1">
      <alignment horizontal="center"/>
      <protection locked="0"/>
    </xf>
    <xf numFmtId="165" fontId="13" fillId="0" borderId="15" xfId="1" applyNumberFormat="1" applyFont="1" applyBorder="1" applyAlignment="1" applyProtection="1">
      <alignment horizontal="right"/>
      <protection hidden="1"/>
    </xf>
    <xf numFmtId="165" fontId="13" fillId="0" borderId="9" xfId="1" applyNumberFormat="1" applyFont="1" applyBorder="1" applyAlignment="1" applyProtection="1">
      <alignment horizontal="right"/>
      <protection hidden="1"/>
    </xf>
    <xf numFmtId="0" fontId="1" fillId="0" borderId="14" xfId="1" applyFont="1" applyBorder="1" applyAlignment="1">
      <alignment horizontal="center"/>
    </xf>
    <xf numFmtId="165" fontId="13" fillId="0" borderId="16" xfId="1" applyNumberFormat="1" applyFont="1" applyBorder="1" applyAlignment="1" applyProtection="1">
      <alignment horizontal="right"/>
      <protection hidden="1"/>
    </xf>
    <xf numFmtId="165" fontId="13" fillId="0" borderId="22" xfId="1" applyNumberFormat="1" applyFont="1" applyBorder="1" applyAlignment="1" applyProtection="1">
      <alignment horizontal="right"/>
      <protection hidden="1"/>
    </xf>
    <xf numFmtId="0" fontId="1" fillId="5" borderId="15" xfId="1" applyFont="1" applyFill="1" applyBorder="1" applyAlignment="1">
      <alignment horizontal="center" vertical="top"/>
    </xf>
    <xf numFmtId="0" fontId="1" fillId="5" borderId="9" xfId="1" applyFont="1" applyFill="1" applyBorder="1" applyAlignment="1">
      <alignment horizontal="center" vertical="top"/>
    </xf>
    <xf numFmtId="0" fontId="1" fillId="5" borderId="11" xfId="1" applyFont="1" applyFill="1" applyBorder="1" applyAlignment="1">
      <alignment horizontal="center" vertical="top"/>
    </xf>
    <xf numFmtId="0" fontId="1" fillId="5" borderId="15" xfId="1" applyFont="1" applyFill="1" applyBorder="1" applyAlignment="1">
      <alignment horizontal="center" vertical="top" wrapText="1"/>
    </xf>
    <xf numFmtId="0" fontId="1" fillId="5" borderId="9" xfId="1" applyFont="1" applyFill="1" applyBorder="1" applyAlignment="1">
      <alignment horizontal="center" vertical="top" wrapText="1"/>
    </xf>
    <xf numFmtId="0" fontId="1" fillId="5" borderId="11" xfId="1" applyFont="1" applyFill="1" applyBorder="1" applyAlignment="1">
      <alignment horizontal="center" vertical="top" wrapText="1"/>
    </xf>
    <xf numFmtId="0" fontId="8" fillId="0" borderId="15" xfId="1" applyFont="1" applyBorder="1" applyAlignment="1">
      <alignment horizontal="left"/>
    </xf>
    <xf numFmtId="0" fontId="8" fillId="0" borderId="9" xfId="1" applyFont="1" applyBorder="1" applyAlignment="1">
      <alignment horizontal="left"/>
    </xf>
    <xf numFmtId="0" fontId="8" fillId="0" borderId="11" xfId="1" applyFont="1" applyBorder="1" applyAlignment="1">
      <alignment horizontal="left"/>
    </xf>
    <xf numFmtId="0" fontId="1" fillId="0" borderId="26" xfId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3" xfId="1" applyFont="1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23" fillId="0" borderId="0" xfId="1" applyFont="1" applyFill="1" applyBorder="1" applyAlignment="1">
      <alignment horizontal="center" vertical="center" wrapText="1"/>
    </xf>
    <xf numFmtId="0" fontId="5" fillId="7" borderId="60" xfId="1" applyFont="1" applyFill="1" applyBorder="1" applyAlignment="1">
      <alignment horizontal="center"/>
    </xf>
    <xf numFmtId="0" fontId="5" fillId="7" borderId="20" xfId="1" applyFont="1" applyFill="1" applyBorder="1" applyAlignment="1">
      <alignment horizontal="center"/>
    </xf>
    <xf numFmtId="0" fontId="5" fillId="7" borderId="61" xfId="1" applyFont="1" applyFill="1" applyBorder="1" applyAlignment="1">
      <alignment horizontal="center"/>
    </xf>
    <xf numFmtId="0" fontId="1" fillId="7" borderId="62" xfId="1" applyFont="1" applyFill="1" applyBorder="1" applyAlignment="1">
      <alignment horizontal="center"/>
    </xf>
    <xf numFmtId="2" fontId="13" fillId="0" borderId="16" xfId="1" applyNumberFormat="1" applyFont="1" applyBorder="1" applyAlignment="1" applyProtection="1">
      <alignment horizontal="right"/>
      <protection hidden="1"/>
    </xf>
    <xf numFmtId="2" fontId="12" fillId="0" borderId="16" xfId="1" applyNumberFormat="1" applyFont="1" applyFill="1" applyBorder="1" applyAlignment="1" applyProtection="1">
      <alignment horizontal="center"/>
      <protection hidden="1"/>
    </xf>
    <xf numFmtId="2" fontId="11" fillId="0" borderId="4" xfId="1" applyNumberFormat="1" applyFont="1" applyBorder="1" applyAlignment="1" applyProtection="1">
      <alignment horizontal="center" vertical="center"/>
      <protection locked="0"/>
    </xf>
    <xf numFmtId="2" fontId="12" fillId="0" borderId="16" xfId="1" applyNumberFormat="1" applyFont="1" applyFill="1" applyBorder="1" applyAlignment="1" applyProtection="1">
      <alignment horizontal="center"/>
      <protection locked="0"/>
    </xf>
    <xf numFmtId="0" fontId="1" fillId="0" borderId="18" xfId="1" applyBorder="1" applyAlignment="1">
      <alignment horizontal="center"/>
    </xf>
    <xf numFmtId="0" fontId="11" fillId="0" borderId="4" xfId="1" applyFont="1" applyBorder="1" applyAlignment="1" applyProtection="1">
      <alignment horizontal="center" vertical="center"/>
      <protection locked="0"/>
    </xf>
    <xf numFmtId="2" fontId="12" fillId="0" borderId="22" xfId="1" applyNumberFormat="1" applyFont="1" applyFill="1" applyBorder="1" applyAlignment="1" applyProtection="1">
      <alignment horizontal="center"/>
      <protection locked="0"/>
    </xf>
    <xf numFmtId="2" fontId="12" fillId="0" borderId="22" xfId="1" applyNumberFormat="1" applyFont="1" applyFill="1" applyBorder="1" applyAlignment="1" applyProtection="1">
      <alignment horizontal="center"/>
      <protection hidden="1"/>
    </xf>
    <xf numFmtId="0" fontId="1" fillId="0" borderId="29" xfId="1" applyBorder="1" applyAlignment="1">
      <alignment horizontal="center"/>
    </xf>
    <xf numFmtId="0" fontId="1" fillId="0" borderId="30" xfId="1" applyBorder="1" applyAlignment="1">
      <alignment horizontal="center"/>
    </xf>
    <xf numFmtId="0" fontId="5" fillId="7" borderId="59" xfId="1" applyFont="1" applyFill="1" applyBorder="1" applyAlignment="1">
      <alignment horizontal="center"/>
    </xf>
    <xf numFmtId="0" fontId="1" fillId="0" borderId="31" xfId="1" applyBorder="1" applyAlignment="1">
      <alignment horizontal="center"/>
    </xf>
    <xf numFmtId="2" fontId="14" fillId="0" borderId="16" xfId="1" applyNumberFormat="1" applyFont="1" applyFill="1" applyBorder="1" applyAlignment="1" applyProtection="1">
      <alignment horizontal="center"/>
      <protection locked="0"/>
    </xf>
    <xf numFmtId="0" fontId="1" fillId="0" borderId="17" xfId="1" applyBorder="1" applyAlignment="1">
      <alignment horizontal="center"/>
    </xf>
    <xf numFmtId="0" fontId="6" fillId="0" borderId="0" xfId="1" applyFont="1" applyBorder="1" applyAlignment="1" applyProtection="1">
      <alignment horizontal="center"/>
      <protection locked="0"/>
    </xf>
    <xf numFmtId="0" fontId="1" fillId="0" borderId="3" xfId="1" applyFont="1" applyBorder="1" applyAlignment="1">
      <alignment horizontal="center"/>
    </xf>
    <xf numFmtId="0" fontId="1" fillId="0" borderId="32" xfId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8" xfId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13" xfId="1" applyFont="1" applyBorder="1" applyAlignment="1">
      <alignment horizontal="left"/>
    </xf>
    <xf numFmtId="0" fontId="1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vertical="center"/>
    </xf>
    <xf numFmtId="2" fontId="12" fillId="0" borderId="16" xfId="1" applyNumberFormat="1" applyFont="1" applyFill="1" applyBorder="1" applyAlignment="1" applyProtection="1">
      <alignment horizontal="center"/>
    </xf>
    <xf numFmtId="0" fontId="2" fillId="0" borderId="0" xfId="1" applyFont="1" applyBorder="1" applyAlignment="1">
      <alignment horizontal="center" vertical="center" wrapText="1"/>
    </xf>
    <xf numFmtId="0" fontId="1" fillId="0" borderId="0" xfId="1" applyBorder="1" applyAlignment="1" applyProtection="1">
      <alignment horizontal="center"/>
    </xf>
    <xf numFmtId="0" fontId="3" fillId="0" borderId="0" xfId="1" applyFont="1" applyBorder="1" applyAlignment="1">
      <alignment horizontal="center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1" applyBorder="1" applyAlignment="1">
      <alignment horizontal="center" vertical="center"/>
    </xf>
    <xf numFmtId="0" fontId="5" fillId="7" borderId="52" xfId="1" applyFont="1" applyFill="1" applyBorder="1" applyAlignment="1">
      <alignment horizontal="center"/>
    </xf>
    <xf numFmtId="0" fontId="5" fillId="7" borderId="53" xfId="1" applyFont="1" applyFill="1" applyBorder="1" applyAlignment="1">
      <alignment horizontal="center"/>
    </xf>
    <xf numFmtId="0" fontId="5" fillId="7" borderId="54" xfId="1" applyFont="1" applyFill="1" applyBorder="1" applyAlignment="1">
      <alignment horizontal="center"/>
    </xf>
    <xf numFmtId="0" fontId="1" fillId="0" borderId="70" xfId="1" applyBorder="1" applyAlignment="1">
      <alignment horizontal="center"/>
    </xf>
    <xf numFmtId="0" fontId="1" fillId="0" borderId="71" xfId="1" applyBorder="1" applyAlignment="1">
      <alignment horizontal="center"/>
    </xf>
    <xf numFmtId="0" fontId="1" fillId="0" borderId="72" xfId="1" applyBorder="1" applyAlignment="1">
      <alignment horizontal="center"/>
    </xf>
    <xf numFmtId="0" fontId="1" fillId="0" borderId="36" xfId="1" applyBorder="1" applyAlignment="1">
      <alignment horizontal="center"/>
    </xf>
    <xf numFmtId="0" fontId="17" fillId="2" borderId="37" xfId="1" applyFont="1" applyFill="1" applyBorder="1" applyAlignment="1">
      <alignment horizontal="center" vertical="center" textRotation="90"/>
    </xf>
    <xf numFmtId="0" fontId="17" fillId="2" borderId="38" xfId="1" applyFont="1" applyFill="1" applyBorder="1" applyAlignment="1">
      <alignment horizontal="center" vertical="center" textRotation="90"/>
    </xf>
    <xf numFmtId="0" fontId="17" fillId="2" borderId="39" xfId="1" applyFont="1" applyFill="1" applyBorder="1" applyAlignment="1">
      <alignment horizontal="center" vertical="center" textRotation="90"/>
    </xf>
    <xf numFmtId="0" fontId="18" fillId="0" borderId="40" xfId="1" applyFont="1" applyFill="1" applyBorder="1" applyAlignment="1">
      <alignment horizontal="center"/>
    </xf>
    <xf numFmtId="0" fontId="18" fillId="0" borderId="41" xfId="1" applyFont="1" applyFill="1" applyBorder="1" applyAlignment="1">
      <alignment horizontal="center"/>
    </xf>
    <xf numFmtId="0" fontId="18" fillId="0" borderId="42" xfId="1" applyFont="1" applyFill="1" applyBorder="1" applyAlignment="1">
      <alignment horizontal="center"/>
    </xf>
    <xf numFmtId="0" fontId="18" fillId="0" borderId="73" xfId="1" applyFont="1" applyFill="1" applyBorder="1" applyAlignment="1">
      <alignment horizontal="center"/>
    </xf>
    <xf numFmtId="0" fontId="20" fillId="0" borderId="18" xfId="1" applyFont="1" applyBorder="1" applyAlignment="1">
      <alignment horizontal="center"/>
    </xf>
    <xf numFmtId="0" fontId="20" fillId="0" borderId="0" xfId="1" applyFont="1" applyFill="1" applyBorder="1" applyAlignment="1">
      <alignment horizontal="right"/>
    </xf>
    <xf numFmtId="0" fontId="20" fillId="0" borderId="13" xfId="1" applyFont="1" applyFill="1" applyBorder="1" applyAlignment="1">
      <alignment horizontal="right"/>
    </xf>
    <xf numFmtId="2" fontId="31" fillId="0" borderId="16" xfId="1" applyNumberFormat="1" applyFont="1" applyBorder="1" applyAlignment="1" applyProtection="1">
      <alignment horizontal="right"/>
      <protection hidden="1"/>
    </xf>
    <xf numFmtId="2" fontId="31" fillId="0" borderId="22" xfId="1" applyNumberFormat="1" applyFont="1" applyBorder="1" applyAlignment="1" applyProtection="1">
      <alignment horizontal="right"/>
      <protection hidden="1"/>
    </xf>
    <xf numFmtId="0" fontId="20" fillId="0" borderId="0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10" fontId="19" fillId="0" borderId="0" xfId="3" applyNumberFormat="1" applyFont="1" applyFill="1" applyBorder="1" applyAlignment="1" applyProtection="1">
      <alignment horizontal="right"/>
    </xf>
    <xf numFmtId="0" fontId="28" fillId="0" borderId="0" xfId="1" applyFont="1" applyBorder="1" applyAlignment="1" applyProtection="1">
      <alignment horizontal="right"/>
      <protection hidden="1"/>
    </xf>
    <xf numFmtId="166" fontId="28" fillId="0" borderId="0" xfId="1" applyNumberFormat="1" applyFont="1" applyBorder="1" applyAlignment="1" applyProtection="1">
      <alignment horizontal="center"/>
      <protection hidden="1"/>
    </xf>
    <xf numFmtId="0" fontId="20" fillId="0" borderId="33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1" fillId="0" borderId="35" xfId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0" xfId="1" applyFont="1" applyBorder="1" applyAlignment="1">
      <alignment horizontal="right"/>
    </xf>
    <xf numFmtId="0" fontId="20" fillId="0" borderId="13" xfId="1" applyFont="1" applyBorder="1" applyAlignment="1">
      <alignment horizontal="right"/>
    </xf>
    <xf numFmtId="10" fontId="19" fillId="0" borderId="18" xfId="3" applyNumberFormat="1" applyFont="1" applyFill="1" applyBorder="1" applyAlignment="1" applyProtection="1">
      <alignment horizontal="center"/>
    </xf>
    <xf numFmtId="10" fontId="19" fillId="0" borderId="0" xfId="3" applyNumberFormat="1" applyFont="1" applyFill="1" applyBorder="1" applyAlignment="1" applyProtection="1">
      <alignment horizontal="center"/>
    </xf>
    <xf numFmtId="10" fontId="19" fillId="0" borderId="13" xfId="3" applyNumberFormat="1" applyFont="1" applyFill="1" applyBorder="1" applyAlignment="1" applyProtection="1">
      <alignment horizontal="center"/>
    </xf>
    <xf numFmtId="10" fontId="32" fillId="0" borderId="0" xfId="2" applyNumberFormat="1" applyFont="1" applyBorder="1" applyAlignment="1">
      <alignment horizontal="center"/>
    </xf>
    <xf numFmtId="0" fontId="20" fillId="0" borderId="17" xfId="1" applyFont="1" applyBorder="1" applyAlignment="1">
      <alignment horizontal="right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13" xfId="1" applyFont="1" applyBorder="1" applyAlignment="1">
      <alignment horizontal="center"/>
    </xf>
    <xf numFmtId="0" fontId="20" fillId="0" borderId="0" xfId="2" applyFont="1" applyBorder="1" applyAlignment="1">
      <alignment horizontal="right"/>
    </xf>
    <xf numFmtId="0" fontId="20" fillId="0" borderId="13" xfId="2" applyFont="1" applyBorder="1" applyAlignment="1">
      <alignment horizontal="right"/>
    </xf>
    <xf numFmtId="164" fontId="19" fillId="0" borderId="0" xfId="3" applyNumberFormat="1" applyFont="1" applyFill="1" applyBorder="1" applyAlignment="1" applyProtection="1">
      <alignment horizontal="right"/>
    </xf>
    <xf numFmtId="0" fontId="1" fillId="0" borderId="48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5" xfId="1" applyBorder="1" applyAlignment="1">
      <alignment horizontal="center"/>
    </xf>
    <xf numFmtId="0" fontId="1" fillId="0" borderId="75" xfId="1" applyBorder="1" applyAlignment="1">
      <alignment horizontal="center"/>
    </xf>
    <xf numFmtId="0" fontId="22" fillId="0" borderId="12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2" fontId="31" fillId="3" borderId="16" xfId="1" applyNumberFormat="1" applyFont="1" applyFill="1" applyBorder="1" applyAlignment="1" applyProtection="1">
      <alignment horizontal="right"/>
      <protection hidden="1"/>
    </xf>
    <xf numFmtId="2" fontId="31" fillId="3" borderId="22" xfId="1" applyNumberFormat="1" applyFont="1" applyFill="1" applyBorder="1" applyAlignment="1" applyProtection="1">
      <alignment horizontal="right"/>
      <protection hidden="1"/>
    </xf>
    <xf numFmtId="10" fontId="19" fillId="3" borderId="0" xfId="3" applyNumberFormat="1" applyFont="1" applyFill="1" applyBorder="1" applyAlignment="1" applyProtection="1">
      <alignment horizontal="right"/>
    </xf>
    <xf numFmtId="0" fontId="1" fillId="0" borderId="74" xfId="1" applyBorder="1" applyAlignment="1">
      <alignment horizontal="center"/>
    </xf>
    <xf numFmtId="0" fontId="1" fillId="0" borderId="46" xfId="1" applyBorder="1" applyAlignment="1">
      <alignment horizontal="center"/>
    </xf>
    <xf numFmtId="0" fontId="1" fillId="0" borderId="76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52" xfId="1" applyBorder="1" applyAlignment="1">
      <alignment horizontal="center"/>
    </xf>
    <xf numFmtId="0" fontId="1" fillId="0" borderId="53" xfId="1" applyBorder="1" applyAlignment="1">
      <alignment horizontal="center"/>
    </xf>
    <xf numFmtId="0" fontId="1" fillId="0" borderId="54" xfId="1" applyBorder="1" applyAlignment="1">
      <alignment horizontal="center"/>
    </xf>
    <xf numFmtId="2" fontId="16" fillId="0" borderId="15" xfId="1" applyNumberFormat="1" applyFont="1" applyBorder="1" applyAlignment="1" applyProtection="1">
      <alignment horizontal="right"/>
      <protection hidden="1"/>
    </xf>
    <xf numFmtId="0" fontId="1" fillId="0" borderId="55" xfId="1" applyFont="1" applyFill="1" applyBorder="1" applyAlignment="1">
      <alignment horizontal="center"/>
    </xf>
    <xf numFmtId="0" fontId="1" fillId="5" borderId="15" xfId="1" applyFont="1" applyFill="1" applyBorder="1" applyAlignment="1">
      <alignment horizontal="left" vertical="top"/>
    </xf>
    <xf numFmtId="0" fontId="1" fillId="5" borderId="9" xfId="1" applyFont="1" applyFill="1" applyBorder="1" applyAlignment="1">
      <alignment horizontal="left" vertical="top"/>
    </xf>
    <xf numFmtId="0" fontId="1" fillId="5" borderId="11" xfId="1" applyFont="1" applyFill="1" applyBorder="1" applyAlignment="1">
      <alignment horizontal="left" vertical="top"/>
    </xf>
    <xf numFmtId="0" fontId="1" fillId="0" borderId="46" xfId="1" applyFont="1" applyBorder="1" applyAlignment="1">
      <alignment horizontal="center"/>
    </xf>
    <xf numFmtId="0" fontId="14" fillId="0" borderId="4" xfId="1" applyFont="1" applyFill="1" applyBorder="1" applyAlignment="1" applyProtection="1">
      <alignment horizontal="center"/>
      <protection locked="0"/>
    </xf>
    <xf numFmtId="2" fontId="16" fillId="0" borderId="22" xfId="1" applyNumberFormat="1" applyFont="1" applyBorder="1" applyAlignment="1" applyProtection="1">
      <alignment horizontal="right"/>
      <protection hidden="1"/>
    </xf>
    <xf numFmtId="0" fontId="14" fillId="0" borderId="24" xfId="1" applyFont="1" applyBorder="1" applyAlignment="1" applyProtection="1">
      <alignment horizontal="center"/>
      <protection locked="0"/>
    </xf>
    <xf numFmtId="0" fontId="14" fillId="0" borderId="25" xfId="1" applyFont="1" applyBorder="1" applyAlignment="1" applyProtection="1">
      <alignment horizontal="center"/>
      <protection locked="0"/>
    </xf>
    <xf numFmtId="0" fontId="26" fillId="0" borderId="0" xfId="1" applyFont="1" applyBorder="1" applyAlignment="1">
      <alignment horizontal="center"/>
    </xf>
    <xf numFmtId="2" fontId="16" fillId="0" borderId="0" xfId="1" applyNumberFormat="1" applyFont="1" applyFill="1" applyBorder="1" applyAlignment="1" applyProtection="1">
      <alignment horizontal="center"/>
      <protection hidden="1"/>
    </xf>
    <xf numFmtId="0" fontId="16" fillId="0" borderId="0" xfId="1" applyNumberFormat="1" applyFont="1" applyFill="1" applyBorder="1" applyAlignment="1" applyProtection="1">
      <alignment horizontal="center"/>
      <protection hidden="1"/>
    </xf>
    <xf numFmtId="0" fontId="1" fillId="0" borderId="51" xfId="1" applyBorder="1" applyAlignment="1">
      <alignment horizontal="center"/>
    </xf>
    <xf numFmtId="0" fontId="1" fillId="0" borderId="50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15" fillId="0" borderId="13" xfId="1" applyFont="1" applyBorder="1" applyAlignment="1" applyProtection="1">
      <alignment horizontal="center"/>
      <protection locked="0"/>
    </xf>
    <xf numFmtId="0" fontId="1" fillId="0" borderId="17" xfId="1" applyFont="1" applyFill="1" applyBorder="1" applyAlignment="1">
      <alignment horizontal="center"/>
    </xf>
    <xf numFmtId="0" fontId="8" fillId="2" borderId="77" xfId="1" applyFont="1" applyFill="1" applyBorder="1" applyAlignment="1">
      <alignment horizontal="center" vertical="center" textRotation="90"/>
    </xf>
    <xf numFmtId="0" fontId="8" fillId="2" borderId="78" xfId="1" applyFont="1" applyFill="1" applyBorder="1" applyAlignment="1">
      <alignment horizontal="center" vertical="center" textRotation="90"/>
    </xf>
    <xf numFmtId="0" fontId="8" fillId="2" borderId="79" xfId="1" applyFont="1" applyFill="1" applyBorder="1" applyAlignment="1">
      <alignment horizontal="center" vertical="center" textRotation="90"/>
    </xf>
    <xf numFmtId="0" fontId="22" fillId="0" borderId="6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_fich_paie_jan08_avec_tepa 2" xfId="2"/>
    <cellStyle name="Pourcentage 2" xfId="3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9CCFF"/>
      <color rgb="FFCCFF99"/>
      <color rgb="FF99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38100</xdr:rowOff>
    </xdr:from>
    <xdr:to>
      <xdr:col>30</xdr:col>
      <xdr:colOff>0</xdr:colOff>
      <xdr:row>3</xdr:row>
      <xdr:rowOff>38100</xdr:rowOff>
    </xdr:to>
    <xdr:sp macro="" textlink="">
      <xdr:nvSpPr>
        <xdr:cNvPr id="2790" name="Line 1"/>
        <xdr:cNvSpPr>
          <a:spLocks noChangeShapeType="1"/>
        </xdr:cNvSpPr>
      </xdr:nvSpPr>
      <xdr:spPr bwMode="auto">
        <a:xfrm>
          <a:off x="4610100" y="695325"/>
          <a:ext cx="1676400" cy="0"/>
        </a:xfrm>
        <a:prstGeom prst="line">
          <a:avLst/>
        </a:prstGeom>
        <a:noFill/>
        <a:ln w="1260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19050</xdr:colOff>
      <xdr:row>3</xdr:row>
      <xdr:rowOff>38100</xdr:rowOff>
    </xdr:from>
    <xdr:to>
      <xdr:col>39</xdr:col>
      <xdr:colOff>19050</xdr:colOff>
      <xdr:row>3</xdr:row>
      <xdr:rowOff>38100</xdr:rowOff>
    </xdr:to>
    <xdr:sp macro="" textlink="">
      <xdr:nvSpPr>
        <xdr:cNvPr id="2791" name="Line 2"/>
        <xdr:cNvSpPr>
          <a:spLocks noChangeShapeType="1"/>
        </xdr:cNvSpPr>
      </xdr:nvSpPr>
      <xdr:spPr bwMode="auto">
        <a:xfrm>
          <a:off x="6515100" y="695325"/>
          <a:ext cx="1676400" cy="0"/>
        </a:xfrm>
        <a:prstGeom prst="line">
          <a:avLst/>
        </a:prstGeom>
        <a:noFill/>
        <a:ln w="1260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123825</xdr:colOff>
      <xdr:row>0</xdr:row>
      <xdr:rowOff>57150</xdr:rowOff>
    </xdr:from>
    <xdr:to>
      <xdr:col>17</xdr:col>
      <xdr:colOff>142875</xdr:colOff>
      <xdr:row>2</xdr:row>
      <xdr:rowOff>85725</xdr:rowOff>
    </xdr:to>
    <xdr:sp macro="" textlink="">
      <xdr:nvSpPr>
        <xdr:cNvPr id="4" name="Texte 4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23825" y="57150"/>
          <a:ext cx="3257550" cy="5238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L'ASMAT</a:t>
          </a:r>
        </a:p>
        <a:p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Association des Assistant(e)s Maternel(le)s Agréé(e)s</a:t>
          </a:r>
        </a:p>
        <a:p>
          <a:pPr algn="ct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 la Mayenne</a:t>
          </a:r>
          <a:endParaRPr lang="fr-FR" sz="1000" baseline="0"/>
        </a:p>
      </xdr:txBody>
    </xdr:sp>
    <xdr:clientData/>
  </xdr:twoCellAnchor>
  <xdr:twoCellAnchor>
    <xdr:from>
      <xdr:col>34</xdr:col>
      <xdr:colOff>104775</xdr:colOff>
      <xdr:row>25</xdr:row>
      <xdr:rowOff>152400</xdr:rowOff>
    </xdr:from>
    <xdr:to>
      <xdr:col>35</xdr:col>
      <xdr:colOff>0</xdr:colOff>
      <xdr:row>27</xdr:row>
      <xdr:rowOff>9525</xdr:rowOff>
    </xdr:to>
    <xdr:grpSp>
      <xdr:nvGrpSpPr>
        <xdr:cNvPr id="2793" name="Group 4"/>
        <xdr:cNvGrpSpPr>
          <a:grpSpLocks/>
        </xdr:cNvGrpSpPr>
      </xdr:nvGrpSpPr>
      <xdr:grpSpPr bwMode="auto">
        <a:xfrm>
          <a:off x="7553325" y="3800475"/>
          <a:ext cx="114300" cy="85725"/>
          <a:chOff x="10911" y="6028"/>
          <a:chExt cx="134" cy="126"/>
        </a:xfrm>
      </xdr:grpSpPr>
      <xdr:sp macro="" textlink="">
        <xdr:nvSpPr>
          <xdr:cNvPr id="2841" name="Line 5"/>
          <xdr:cNvSpPr>
            <a:spLocks noChangeShapeType="1"/>
          </xdr:cNvSpPr>
        </xdr:nvSpPr>
        <xdr:spPr bwMode="auto">
          <a:xfrm>
            <a:off x="10987" y="6028"/>
            <a:ext cx="0" cy="126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42" name="Line 6"/>
          <xdr:cNvSpPr>
            <a:spLocks noChangeShapeType="1"/>
          </xdr:cNvSpPr>
        </xdr:nvSpPr>
        <xdr:spPr bwMode="auto">
          <a:xfrm>
            <a:off x="10911" y="6096"/>
            <a:ext cx="134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34</xdr:col>
      <xdr:colOff>104775</xdr:colOff>
      <xdr:row>27</xdr:row>
      <xdr:rowOff>152400</xdr:rowOff>
    </xdr:from>
    <xdr:to>
      <xdr:col>35</xdr:col>
      <xdr:colOff>0</xdr:colOff>
      <xdr:row>29</xdr:row>
      <xdr:rowOff>9525</xdr:rowOff>
    </xdr:to>
    <xdr:grpSp>
      <xdr:nvGrpSpPr>
        <xdr:cNvPr id="2794" name="Group 7"/>
        <xdr:cNvGrpSpPr>
          <a:grpSpLocks/>
        </xdr:cNvGrpSpPr>
      </xdr:nvGrpSpPr>
      <xdr:grpSpPr bwMode="auto">
        <a:xfrm>
          <a:off x="7553325" y="4029075"/>
          <a:ext cx="114300" cy="85725"/>
          <a:chOff x="10911" y="6374"/>
          <a:chExt cx="134" cy="126"/>
        </a:xfrm>
      </xdr:grpSpPr>
      <xdr:sp macro="" textlink="">
        <xdr:nvSpPr>
          <xdr:cNvPr id="2839" name="Line 8"/>
          <xdr:cNvSpPr>
            <a:spLocks noChangeShapeType="1"/>
          </xdr:cNvSpPr>
        </xdr:nvSpPr>
        <xdr:spPr bwMode="auto">
          <a:xfrm>
            <a:off x="10987" y="6374"/>
            <a:ext cx="0" cy="126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40" name="Line 9"/>
          <xdr:cNvSpPr>
            <a:spLocks noChangeShapeType="1"/>
          </xdr:cNvSpPr>
        </xdr:nvSpPr>
        <xdr:spPr bwMode="auto">
          <a:xfrm>
            <a:off x="10911" y="6441"/>
            <a:ext cx="134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34</xdr:col>
      <xdr:colOff>114300</xdr:colOff>
      <xdr:row>29</xdr:row>
      <xdr:rowOff>142875</xdr:rowOff>
    </xdr:from>
    <xdr:to>
      <xdr:col>35</xdr:col>
      <xdr:colOff>0</xdr:colOff>
      <xdr:row>31</xdr:row>
      <xdr:rowOff>0</xdr:rowOff>
    </xdr:to>
    <xdr:grpSp>
      <xdr:nvGrpSpPr>
        <xdr:cNvPr id="2795" name="Group 10"/>
        <xdr:cNvGrpSpPr>
          <a:grpSpLocks/>
        </xdr:cNvGrpSpPr>
      </xdr:nvGrpSpPr>
      <xdr:grpSpPr bwMode="auto">
        <a:xfrm>
          <a:off x="7562850" y="4248150"/>
          <a:ext cx="104775" cy="85725"/>
          <a:chOff x="10927" y="6705"/>
          <a:chExt cx="134" cy="126"/>
        </a:xfrm>
      </xdr:grpSpPr>
      <xdr:sp macro="" textlink="">
        <xdr:nvSpPr>
          <xdr:cNvPr id="2837" name="Line 11"/>
          <xdr:cNvSpPr>
            <a:spLocks noChangeShapeType="1"/>
          </xdr:cNvSpPr>
        </xdr:nvSpPr>
        <xdr:spPr bwMode="auto">
          <a:xfrm>
            <a:off x="11002" y="6705"/>
            <a:ext cx="0" cy="126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38" name="Line 12"/>
          <xdr:cNvSpPr>
            <a:spLocks noChangeShapeType="1"/>
          </xdr:cNvSpPr>
        </xdr:nvSpPr>
        <xdr:spPr bwMode="auto">
          <a:xfrm>
            <a:off x="10927" y="6772"/>
            <a:ext cx="134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34</xdr:col>
      <xdr:colOff>114300</xdr:colOff>
      <xdr:row>31</xdr:row>
      <xdr:rowOff>142875</xdr:rowOff>
    </xdr:from>
    <xdr:to>
      <xdr:col>35</xdr:col>
      <xdr:colOff>0</xdr:colOff>
      <xdr:row>33</xdr:row>
      <xdr:rowOff>0</xdr:rowOff>
    </xdr:to>
    <xdr:grpSp>
      <xdr:nvGrpSpPr>
        <xdr:cNvPr id="2796" name="Group 13"/>
        <xdr:cNvGrpSpPr>
          <a:grpSpLocks/>
        </xdr:cNvGrpSpPr>
      </xdr:nvGrpSpPr>
      <xdr:grpSpPr bwMode="auto">
        <a:xfrm>
          <a:off x="7562850" y="4476750"/>
          <a:ext cx="104775" cy="85725"/>
          <a:chOff x="10927" y="7050"/>
          <a:chExt cx="134" cy="126"/>
        </a:xfrm>
      </xdr:grpSpPr>
      <xdr:sp macro="" textlink="">
        <xdr:nvSpPr>
          <xdr:cNvPr id="2835" name="Line 14"/>
          <xdr:cNvSpPr>
            <a:spLocks noChangeShapeType="1"/>
          </xdr:cNvSpPr>
        </xdr:nvSpPr>
        <xdr:spPr bwMode="auto">
          <a:xfrm>
            <a:off x="11002" y="7050"/>
            <a:ext cx="0" cy="126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36" name="Line 15"/>
          <xdr:cNvSpPr>
            <a:spLocks noChangeShapeType="1"/>
          </xdr:cNvSpPr>
        </xdr:nvSpPr>
        <xdr:spPr bwMode="auto">
          <a:xfrm>
            <a:off x="10927" y="7118"/>
            <a:ext cx="134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35</xdr:col>
      <xdr:colOff>104775</xdr:colOff>
      <xdr:row>48</xdr:row>
      <xdr:rowOff>133350</xdr:rowOff>
    </xdr:from>
    <xdr:to>
      <xdr:col>36</xdr:col>
      <xdr:colOff>0</xdr:colOff>
      <xdr:row>50</xdr:row>
      <xdr:rowOff>9525</xdr:rowOff>
    </xdr:to>
    <xdr:grpSp>
      <xdr:nvGrpSpPr>
        <xdr:cNvPr id="2797" name="Group 16"/>
        <xdr:cNvGrpSpPr>
          <a:grpSpLocks/>
        </xdr:cNvGrpSpPr>
      </xdr:nvGrpSpPr>
      <xdr:grpSpPr bwMode="auto">
        <a:xfrm>
          <a:off x="7772400" y="6372225"/>
          <a:ext cx="114300" cy="76200"/>
          <a:chOff x="11227" y="8978"/>
          <a:chExt cx="133" cy="129"/>
        </a:xfrm>
      </xdr:grpSpPr>
      <xdr:sp macro="" textlink="">
        <xdr:nvSpPr>
          <xdr:cNvPr id="2833" name="Line 17"/>
          <xdr:cNvSpPr>
            <a:spLocks noChangeShapeType="1"/>
          </xdr:cNvSpPr>
        </xdr:nvSpPr>
        <xdr:spPr bwMode="auto">
          <a:xfrm>
            <a:off x="11303" y="8978"/>
            <a:ext cx="0" cy="129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34" name="Line 18"/>
          <xdr:cNvSpPr>
            <a:spLocks noChangeShapeType="1"/>
          </xdr:cNvSpPr>
        </xdr:nvSpPr>
        <xdr:spPr bwMode="auto">
          <a:xfrm>
            <a:off x="11227" y="9048"/>
            <a:ext cx="133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35</xdr:col>
      <xdr:colOff>104775</xdr:colOff>
      <xdr:row>50</xdr:row>
      <xdr:rowOff>133350</xdr:rowOff>
    </xdr:from>
    <xdr:to>
      <xdr:col>36</xdr:col>
      <xdr:colOff>0</xdr:colOff>
      <xdr:row>52</xdr:row>
      <xdr:rowOff>0</xdr:rowOff>
    </xdr:to>
    <xdr:grpSp>
      <xdr:nvGrpSpPr>
        <xdr:cNvPr id="2798" name="Group 19"/>
        <xdr:cNvGrpSpPr>
          <a:grpSpLocks/>
        </xdr:cNvGrpSpPr>
      </xdr:nvGrpSpPr>
      <xdr:grpSpPr bwMode="auto">
        <a:xfrm>
          <a:off x="7772400" y="6572250"/>
          <a:ext cx="114300" cy="57150"/>
          <a:chOff x="11227" y="9306"/>
          <a:chExt cx="133" cy="129"/>
        </a:xfrm>
      </xdr:grpSpPr>
      <xdr:sp macro="" textlink="">
        <xdr:nvSpPr>
          <xdr:cNvPr id="2831" name="Line 20"/>
          <xdr:cNvSpPr>
            <a:spLocks noChangeShapeType="1"/>
          </xdr:cNvSpPr>
        </xdr:nvSpPr>
        <xdr:spPr bwMode="auto">
          <a:xfrm>
            <a:off x="11303" y="9306"/>
            <a:ext cx="0" cy="129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32" name="Line 21"/>
          <xdr:cNvSpPr>
            <a:spLocks noChangeShapeType="1"/>
          </xdr:cNvSpPr>
        </xdr:nvSpPr>
        <xdr:spPr bwMode="auto">
          <a:xfrm>
            <a:off x="11227" y="9375"/>
            <a:ext cx="133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35</xdr:col>
      <xdr:colOff>104775</xdr:colOff>
      <xdr:row>72</xdr:row>
      <xdr:rowOff>133350</xdr:rowOff>
    </xdr:from>
    <xdr:to>
      <xdr:col>36</xdr:col>
      <xdr:colOff>0</xdr:colOff>
      <xdr:row>74</xdr:row>
      <xdr:rowOff>9525</xdr:rowOff>
    </xdr:to>
    <xdr:grpSp>
      <xdr:nvGrpSpPr>
        <xdr:cNvPr id="2800" name="Group 28"/>
        <xdr:cNvGrpSpPr>
          <a:grpSpLocks/>
        </xdr:cNvGrpSpPr>
      </xdr:nvGrpSpPr>
      <xdr:grpSpPr bwMode="auto">
        <a:xfrm>
          <a:off x="7772400" y="8677275"/>
          <a:ext cx="114300" cy="66675"/>
          <a:chOff x="11227" y="11928"/>
          <a:chExt cx="133" cy="129"/>
        </a:xfrm>
      </xdr:grpSpPr>
      <xdr:sp macro="" textlink="">
        <xdr:nvSpPr>
          <xdr:cNvPr id="2827" name="Line 29"/>
          <xdr:cNvSpPr>
            <a:spLocks noChangeShapeType="1"/>
          </xdr:cNvSpPr>
        </xdr:nvSpPr>
        <xdr:spPr bwMode="auto">
          <a:xfrm>
            <a:off x="11303" y="11928"/>
            <a:ext cx="0" cy="129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28" name="Line 30"/>
          <xdr:cNvSpPr>
            <a:spLocks noChangeShapeType="1"/>
          </xdr:cNvSpPr>
        </xdr:nvSpPr>
        <xdr:spPr bwMode="auto">
          <a:xfrm>
            <a:off x="11227" y="11998"/>
            <a:ext cx="133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35</xdr:col>
      <xdr:colOff>104775</xdr:colOff>
      <xdr:row>44</xdr:row>
      <xdr:rowOff>133350</xdr:rowOff>
    </xdr:from>
    <xdr:to>
      <xdr:col>36</xdr:col>
      <xdr:colOff>0</xdr:colOff>
      <xdr:row>46</xdr:row>
      <xdr:rowOff>9525</xdr:rowOff>
    </xdr:to>
    <xdr:grpSp>
      <xdr:nvGrpSpPr>
        <xdr:cNvPr id="2801" name="Group 16"/>
        <xdr:cNvGrpSpPr>
          <a:grpSpLocks/>
        </xdr:cNvGrpSpPr>
      </xdr:nvGrpSpPr>
      <xdr:grpSpPr bwMode="auto">
        <a:xfrm>
          <a:off x="7772400" y="5981700"/>
          <a:ext cx="114300" cy="76200"/>
          <a:chOff x="11227" y="8978"/>
          <a:chExt cx="133" cy="129"/>
        </a:xfrm>
      </xdr:grpSpPr>
      <xdr:sp macro="" textlink="">
        <xdr:nvSpPr>
          <xdr:cNvPr id="2825" name="Line 17"/>
          <xdr:cNvSpPr>
            <a:spLocks noChangeShapeType="1"/>
          </xdr:cNvSpPr>
        </xdr:nvSpPr>
        <xdr:spPr bwMode="auto">
          <a:xfrm>
            <a:off x="11303" y="8978"/>
            <a:ext cx="0" cy="129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26" name="Line 18"/>
          <xdr:cNvSpPr>
            <a:spLocks noChangeShapeType="1"/>
          </xdr:cNvSpPr>
        </xdr:nvSpPr>
        <xdr:spPr bwMode="auto">
          <a:xfrm>
            <a:off x="11227" y="9048"/>
            <a:ext cx="133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35</xdr:col>
      <xdr:colOff>104775</xdr:colOff>
      <xdr:row>46</xdr:row>
      <xdr:rowOff>133350</xdr:rowOff>
    </xdr:from>
    <xdr:to>
      <xdr:col>36</xdr:col>
      <xdr:colOff>0</xdr:colOff>
      <xdr:row>48</xdr:row>
      <xdr:rowOff>9525</xdr:rowOff>
    </xdr:to>
    <xdr:grpSp>
      <xdr:nvGrpSpPr>
        <xdr:cNvPr id="2802" name="Group 19"/>
        <xdr:cNvGrpSpPr>
          <a:grpSpLocks/>
        </xdr:cNvGrpSpPr>
      </xdr:nvGrpSpPr>
      <xdr:grpSpPr bwMode="auto">
        <a:xfrm>
          <a:off x="7772400" y="6181725"/>
          <a:ext cx="114300" cy="66675"/>
          <a:chOff x="11227" y="9306"/>
          <a:chExt cx="133" cy="129"/>
        </a:xfrm>
      </xdr:grpSpPr>
      <xdr:sp macro="" textlink="">
        <xdr:nvSpPr>
          <xdr:cNvPr id="2823" name="Line 20"/>
          <xdr:cNvSpPr>
            <a:spLocks noChangeShapeType="1"/>
          </xdr:cNvSpPr>
        </xdr:nvSpPr>
        <xdr:spPr bwMode="auto">
          <a:xfrm>
            <a:off x="11303" y="9306"/>
            <a:ext cx="0" cy="129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24" name="Line 21"/>
          <xdr:cNvSpPr>
            <a:spLocks noChangeShapeType="1"/>
          </xdr:cNvSpPr>
        </xdr:nvSpPr>
        <xdr:spPr bwMode="auto">
          <a:xfrm>
            <a:off x="11227" y="9375"/>
            <a:ext cx="133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35</xdr:col>
      <xdr:colOff>114300</xdr:colOff>
      <xdr:row>52</xdr:row>
      <xdr:rowOff>152400</xdr:rowOff>
    </xdr:from>
    <xdr:to>
      <xdr:col>36</xdr:col>
      <xdr:colOff>9525</xdr:colOff>
      <xdr:row>54</xdr:row>
      <xdr:rowOff>28575</xdr:rowOff>
    </xdr:to>
    <xdr:grpSp>
      <xdr:nvGrpSpPr>
        <xdr:cNvPr id="2803" name="Group 22"/>
        <xdr:cNvGrpSpPr>
          <a:grpSpLocks/>
        </xdr:cNvGrpSpPr>
      </xdr:nvGrpSpPr>
      <xdr:grpSpPr bwMode="auto">
        <a:xfrm>
          <a:off x="7781925" y="6781800"/>
          <a:ext cx="114300" cy="66675"/>
          <a:chOff x="11227" y="9634"/>
          <a:chExt cx="133" cy="129"/>
        </a:xfrm>
      </xdr:grpSpPr>
      <xdr:sp macro="" textlink="">
        <xdr:nvSpPr>
          <xdr:cNvPr id="2821" name="Line 23"/>
          <xdr:cNvSpPr>
            <a:spLocks noChangeShapeType="1"/>
          </xdr:cNvSpPr>
        </xdr:nvSpPr>
        <xdr:spPr bwMode="auto">
          <a:xfrm>
            <a:off x="11303" y="9634"/>
            <a:ext cx="0" cy="129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22" name="Line 24"/>
          <xdr:cNvSpPr>
            <a:spLocks noChangeShapeType="1"/>
          </xdr:cNvSpPr>
        </xdr:nvSpPr>
        <xdr:spPr bwMode="auto">
          <a:xfrm>
            <a:off x="11227" y="9704"/>
            <a:ext cx="133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35</xdr:col>
      <xdr:colOff>104775</xdr:colOff>
      <xdr:row>92</xdr:row>
      <xdr:rowOff>0</xdr:rowOff>
    </xdr:from>
    <xdr:to>
      <xdr:col>36</xdr:col>
      <xdr:colOff>0</xdr:colOff>
      <xdr:row>93</xdr:row>
      <xdr:rowOff>9525</xdr:rowOff>
    </xdr:to>
    <xdr:grpSp>
      <xdr:nvGrpSpPr>
        <xdr:cNvPr id="2804" name="Group 34"/>
        <xdr:cNvGrpSpPr>
          <a:grpSpLocks/>
        </xdr:cNvGrpSpPr>
      </xdr:nvGrpSpPr>
      <xdr:grpSpPr bwMode="auto">
        <a:xfrm>
          <a:off x="7772400" y="10382250"/>
          <a:ext cx="114300" cy="47625"/>
          <a:chOff x="11227" y="15229"/>
          <a:chExt cx="133" cy="137"/>
        </a:xfrm>
      </xdr:grpSpPr>
      <xdr:sp macro="" textlink="">
        <xdr:nvSpPr>
          <xdr:cNvPr id="2819" name="Line 35"/>
          <xdr:cNvSpPr>
            <a:spLocks noChangeShapeType="1"/>
          </xdr:cNvSpPr>
        </xdr:nvSpPr>
        <xdr:spPr bwMode="auto">
          <a:xfrm>
            <a:off x="11303" y="15229"/>
            <a:ext cx="0" cy="137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20" name="Line 36"/>
          <xdr:cNvSpPr>
            <a:spLocks noChangeShapeType="1"/>
          </xdr:cNvSpPr>
        </xdr:nvSpPr>
        <xdr:spPr bwMode="auto">
          <a:xfrm>
            <a:off x="11227" y="15303"/>
            <a:ext cx="133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35</xdr:col>
      <xdr:colOff>104775</xdr:colOff>
      <xdr:row>96</xdr:row>
      <xdr:rowOff>0</xdr:rowOff>
    </xdr:from>
    <xdr:to>
      <xdr:col>36</xdr:col>
      <xdr:colOff>0</xdr:colOff>
      <xdr:row>97</xdr:row>
      <xdr:rowOff>9525</xdr:rowOff>
    </xdr:to>
    <xdr:grpSp>
      <xdr:nvGrpSpPr>
        <xdr:cNvPr id="2805" name="Group 38"/>
        <xdr:cNvGrpSpPr>
          <a:grpSpLocks/>
        </xdr:cNvGrpSpPr>
      </xdr:nvGrpSpPr>
      <xdr:grpSpPr bwMode="auto">
        <a:xfrm>
          <a:off x="7772400" y="10782300"/>
          <a:ext cx="114300" cy="47625"/>
          <a:chOff x="11227" y="15884"/>
          <a:chExt cx="133" cy="137"/>
        </a:xfrm>
      </xdr:grpSpPr>
      <xdr:sp macro="" textlink="">
        <xdr:nvSpPr>
          <xdr:cNvPr id="2817" name="Line 39"/>
          <xdr:cNvSpPr>
            <a:spLocks noChangeShapeType="1"/>
          </xdr:cNvSpPr>
        </xdr:nvSpPr>
        <xdr:spPr bwMode="auto">
          <a:xfrm>
            <a:off x="11303" y="15884"/>
            <a:ext cx="0" cy="137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18" name="Line 40"/>
          <xdr:cNvSpPr>
            <a:spLocks noChangeShapeType="1"/>
          </xdr:cNvSpPr>
        </xdr:nvSpPr>
        <xdr:spPr bwMode="auto">
          <a:xfrm>
            <a:off x="11227" y="15958"/>
            <a:ext cx="133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35</xdr:col>
      <xdr:colOff>104775</xdr:colOff>
      <xdr:row>94</xdr:row>
      <xdr:rowOff>0</xdr:rowOff>
    </xdr:from>
    <xdr:to>
      <xdr:col>36</xdr:col>
      <xdr:colOff>0</xdr:colOff>
      <xdr:row>95</xdr:row>
      <xdr:rowOff>9525</xdr:rowOff>
    </xdr:to>
    <xdr:grpSp>
      <xdr:nvGrpSpPr>
        <xdr:cNvPr id="2806" name="Group 41"/>
        <xdr:cNvGrpSpPr>
          <a:grpSpLocks/>
        </xdr:cNvGrpSpPr>
      </xdr:nvGrpSpPr>
      <xdr:grpSpPr bwMode="auto">
        <a:xfrm>
          <a:off x="7772400" y="10582275"/>
          <a:ext cx="114300" cy="47625"/>
          <a:chOff x="11227" y="15557"/>
          <a:chExt cx="133" cy="137"/>
        </a:xfrm>
      </xdr:grpSpPr>
      <xdr:sp macro="" textlink="">
        <xdr:nvSpPr>
          <xdr:cNvPr id="2815" name="Line 42"/>
          <xdr:cNvSpPr>
            <a:spLocks noChangeShapeType="1"/>
          </xdr:cNvSpPr>
        </xdr:nvSpPr>
        <xdr:spPr bwMode="auto">
          <a:xfrm>
            <a:off x="11303" y="15557"/>
            <a:ext cx="0" cy="137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16" name="Line 43"/>
          <xdr:cNvSpPr>
            <a:spLocks noChangeShapeType="1"/>
          </xdr:cNvSpPr>
        </xdr:nvSpPr>
        <xdr:spPr bwMode="auto">
          <a:xfrm>
            <a:off x="11227" y="15630"/>
            <a:ext cx="133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35</xdr:col>
      <xdr:colOff>104775</xdr:colOff>
      <xdr:row>98</xdr:row>
      <xdr:rowOff>0</xdr:rowOff>
    </xdr:from>
    <xdr:to>
      <xdr:col>36</xdr:col>
      <xdr:colOff>0</xdr:colOff>
      <xdr:row>99</xdr:row>
      <xdr:rowOff>9525</xdr:rowOff>
    </xdr:to>
    <xdr:grpSp>
      <xdr:nvGrpSpPr>
        <xdr:cNvPr id="2808" name="Group 38"/>
        <xdr:cNvGrpSpPr>
          <a:grpSpLocks/>
        </xdr:cNvGrpSpPr>
      </xdr:nvGrpSpPr>
      <xdr:grpSpPr bwMode="auto">
        <a:xfrm>
          <a:off x="7772400" y="10991850"/>
          <a:ext cx="114300" cy="47625"/>
          <a:chOff x="11227" y="15884"/>
          <a:chExt cx="133" cy="137"/>
        </a:xfrm>
      </xdr:grpSpPr>
      <xdr:sp macro="" textlink="">
        <xdr:nvSpPr>
          <xdr:cNvPr id="2811" name="Line 39"/>
          <xdr:cNvSpPr>
            <a:spLocks noChangeShapeType="1"/>
          </xdr:cNvSpPr>
        </xdr:nvSpPr>
        <xdr:spPr bwMode="auto">
          <a:xfrm>
            <a:off x="11303" y="15884"/>
            <a:ext cx="0" cy="137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12" name="Line 40"/>
          <xdr:cNvSpPr>
            <a:spLocks noChangeShapeType="1"/>
          </xdr:cNvSpPr>
        </xdr:nvSpPr>
        <xdr:spPr bwMode="auto">
          <a:xfrm>
            <a:off x="11227" y="15958"/>
            <a:ext cx="133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117661</xdr:colOff>
      <xdr:row>108</xdr:row>
      <xdr:rowOff>5650</xdr:rowOff>
    </xdr:from>
    <xdr:to>
      <xdr:col>9</xdr:col>
      <xdr:colOff>55753</xdr:colOff>
      <xdr:row>111</xdr:row>
      <xdr:rowOff>2081</xdr:rowOff>
    </xdr:to>
    <xdr:sp macro="" textlink="">
      <xdr:nvSpPr>
        <xdr:cNvPr id="61" name="ZoneTexte 60">
          <a:extLst>
            <a:ext uri="{FF2B5EF4-FFF2-40B4-BE49-F238E27FC236}"/>
          </a:extLst>
        </xdr:cNvPr>
        <xdr:cNvSpPr txBox="1"/>
      </xdr:nvSpPr>
      <xdr:spPr>
        <a:xfrm>
          <a:off x="324970" y="11883885"/>
          <a:ext cx="1596562" cy="23735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fr-FR" sz="500">
              <a:latin typeface="Arial" panose="020B0604020202020204" pitchFamily="34" charset="0"/>
              <a:cs typeface="Arial" panose="020B0604020202020204" pitchFamily="34" charset="0"/>
            </a:rPr>
            <a:t>CSG appliquée</a:t>
          </a:r>
          <a:r>
            <a:rPr lang="fr-FR" sz="500" baseline="0">
              <a:latin typeface="Arial" panose="020B0604020202020204" pitchFamily="34" charset="0"/>
              <a:cs typeface="Arial" panose="020B0604020202020204" pitchFamily="34" charset="0"/>
            </a:rPr>
            <a:t> sur Hrs compl. et Sup</a:t>
          </a:r>
        </a:p>
        <a:p>
          <a:r>
            <a:rPr lang="fr-FR" sz="500" baseline="0">
              <a:latin typeface="Arial" panose="020B0604020202020204" pitchFamily="34" charset="0"/>
              <a:cs typeface="Arial" panose="020B0604020202020204" pitchFamily="34" charset="0"/>
            </a:rPr>
            <a:t>= 6,8% des 98,25% des sommes Hrs Compl. &amp; Sup.</a:t>
          </a:r>
          <a:endParaRPr lang="fr-FR" sz="5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120543</xdr:colOff>
      <xdr:row>104</xdr:row>
      <xdr:rowOff>28014</xdr:rowOff>
    </xdr:from>
    <xdr:to>
      <xdr:col>7</xdr:col>
      <xdr:colOff>167065</xdr:colOff>
      <xdr:row>107</xdr:row>
      <xdr:rowOff>10965</xdr:rowOff>
    </xdr:to>
    <xdr:sp macro="" textlink="">
      <xdr:nvSpPr>
        <xdr:cNvPr id="62" name="ZoneTexte 61">
          <a:extLst>
            <a:ext uri="{FF2B5EF4-FFF2-40B4-BE49-F238E27FC236}"/>
          </a:extLst>
        </xdr:cNvPr>
        <xdr:cNvSpPr txBox="1"/>
      </xdr:nvSpPr>
      <xdr:spPr>
        <a:xfrm>
          <a:off x="327852" y="11312338"/>
          <a:ext cx="1290375" cy="53764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fr-FR" sz="500" b="1">
              <a:latin typeface="Arial" panose="020B0604020202020204" pitchFamily="34" charset="0"/>
              <a:cs typeface="Arial" panose="020B0604020202020204" pitchFamily="34" charset="0"/>
            </a:rPr>
            <a:t>(*): la base est égale à:</a:t>
          </a:r>
        </a:p>
        <a:p>
          <a:r>
            <a:rPr lang="fr-FR" sz="500">
              <a:latin typeface="Arial" panose="020B0604020202020204" pitchFamily="34" charset="0"/>
              <a:cs typeface="Arial" panose="020B0604020202020204" pitchFamily="34" charset="0"/>
            </a:rPr>
            <a:t>Salaire net avant l'impôt sur le revenu</a:t>
          </a:r>
        </a:p>
        <a:p>
          <a:r>
            <a:rPr lang="fr-FR" sz="500">
              <a:latin typeface="Arial" panose="020B0604020202020204" pitchFamily="34" charset="0"/>
              <a:cs typeface="Arial" panose="020B0604020202020204" pitchFamily="34" charset="0"/>
            </a:rPr>
            <a:t>+</a:t>
          </a:r>
          <a:r>
            <a:rPr lang="fr-FR" sz="500" baseline="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fr-FR" sz="500">
              <a:latin typeface="Arial" panose="020B0604020202020204" pitchFamily="34" charset="0"/>
              <a:cs typeface="Arial" panose="020B0604020202020204" pitchFamily="34" charset="0"/>
            </a:rPr>
            <a:t>CSG-CRDS non déductible)</a:t>
          </a:r>
        </a:p>
        <a:p>
          <a:r>
            <a:rPr lang="fr-FR" sz="500">
              <a:latin typeface="Arial" panose="020B0604020202020204" pitchFamily="34" charset="0"/>
              <a:cs typeface="Arial" panose="020B0604020202020204" pitchFamily="34" charset="0"/>
            </a:rPr>
            <a:t>+ (CSG appliquée</a:t>
          </a:r>
          <a:r>
            <a:rPr lang="fr-FR" sz="500" baseline="0">
              <a:latin typeface="Arial" panose="020B0604020202020204" pitchFamily="34" charset="0"/>
              <a:cs typeface="Arial" panose="020B0604020202020204" pitchFamily="34" charset="0"/>
            </a:rPr>
            <a:t> sur Hrs compl. et Sup)</a:t>
          </a:r>
          <a:endParaRPr lang="fr-FR" sz="5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500">
              <a:latin typeface="Arial" panose="020B0604020202020204" pitchFamily="34" charset="0"/>
              <a:cs typeface="Arial" panose="020B0604020202020204" pitchFamily="34" charset="0"/>
            </a:rPr>
            <a:t>- (les Sommes Heures Compl. &amp; Sup.)</a:t>
          </a:r>
        </a:p>
        <a:p>
          <a:r>
            <a:rPr lang="fr-FR" sz="500">
              <a:latin typeface="Arial" panose="020B0604020202020204" pitchFamily="34" charset="0"/>
              <a:cs typeface="Arial" panose="020B0604020202020204" pitchFamily="34" charset="0"/>
            </a:rPr>
            <a:t>+ (Indem. de nourriture et entretien)</a:t>
          </a:r>
        </a:p>
      </xdr:txBody>
    </xdr:sp>
    <xdr:clientData/>
  </xdr:twoCellAnchor>
  <xdr:twoCellAnchor>
    <xdr:from>
      <xdr:col>34</xdr:col>
      <xdr:colOff>113499</xdr:colOff>
      <xdr:row>33</xdr:row>
      <xdr:rowOff>156482</xdr:rowOff>
    </xdr:from>
    <xdr:to>
      <xdr:col>34</xdr:col>
      <xdr:colOff>206508</xdr:colOff>
      <xdr:row>35</xdr:row>
      <xdr:rowOff>13607</xdr:rowOff>
    </xdr:to>
    <xdr:grpSp>
      <xdr:nvGrpSpPr>
        <xdr:cNvPr id="49" name="Group 13"/>
        <xdr:cNvGrpSpPr>
          <a:grpSpLocks/>
        </xdr:cNvGrpSpPr>
      </xdr:nvGrpSpPr>
      <xdr:grpSpPr bwMode="auto">
        <a:xfrm>
          <a:off x="7562049" y="4718957"/>
          <a:ext cx="93009" cy="85725"/>
          <a:chOff x="10927" y="7050"/>
          <a:chExt cx="134" cy="126"/>
        </a:xfrm>
      </xdr:grpSpPr>
      <xdr:sp macro="" textlink="">
        <xdr:nvSpPr>
          <xdr:cNvPr id="50" name="Line 14"/>
          <xdr:cNvSpPr>
            <a:spLocks noChangeShapeType="1"/>
          </xdr:cNvSpPr>
        </xdr:nvSpPr>
        <xdr:spPr bwMode="auto">
          <a:xfrm>
            <a:off x="11002" y="7050"/>
            <a:ext cx="0" cy="126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1" name="Line 15"/>
          <xdr:cNvSpPr>
            <a:spLocks noChangeShapeType="1"/>
          </xdr:cNvSpPr>
        </xdr:nvSpPr>
        <xdr:spPr bwMode="auto">
          <a:xfrm>
            <a:off x="10927" y="7118"/>
            <a:ext cx="134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MAT/Tarif/FP%20sur%20Site/FP%20pour%20contrat_211230/Proposition_tarif19MODIF%20le%2019%2002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s"/>
      <sheetName val="BAS_CAL"/>
      <sheetName val="CALC_BB"/>
      <sheetName val="COM_TARIF"/>
      <sheetName val="PS_4jE + 6jV(aSa)"/>
      <sheetName val="PS_4jE + 5jV"/>
      <sheetName val="PS_4jE + 4jV(sMe)"/>
      <sheetName val="PS_4jE + 3jV(aLuMeVe)"/>
      <sheetName val="PS_4jE + 3jV(aMeJeVe)"/>
      <sheetName val="PS_4jE + 1jV(aMe)"/>
      <sheetName val="PS_3jE(sLu) + 4jV(sLu)"/>
      <sheetName val="PS_3jE(sVe) + 4jV(sVe)"/>
      <sheetName val="PS_3jE(sLu) + 3jV(sLuMe)"/>
      <sheetName val="PS_3jE(moy) + 3jV(moy)"/>
      <sheetName val="PS_3jE(!!) + 3jV(sMe!!)"/>
      <sheetName val="PS_2jE(aMaJe) + 5jV"/>
      <sheetName val="PS_2jE(aMaJe) + 3jV(aMaMeVe)"/>
      <sheetName val="PS_2jE(aMaJe) + 2jV(aMaJe)"/>
      <sheetName val="PS_1jE(aLu) + 5jV"/>
      <sheetName val="Cal_partic"/>
      <sheetName val="ACC_5jE(aMe)+5jV(aMe)"/>
      <sheetName val="ACC_5jE(tsMe)+4jV(sMe)"/>
      <sheetName val="ACC_tous mer+4jV(sMe)"/>
      <sheetName val="ACC_mer scol +5jV(aMe)"/>
      <sheetName val="ACC_mer scol +3jV(aLuMaMe)"/>
      <sheetName val="ACC_3jE(sVe) + mer scol"/>
      <sheetName val="ACC_4jE + mer scol"/>
      <sheetName val="ACC_mer scol +5jV"/>
      <sheetName val="5J_X_0,5J"/>
      <sheetName val="4J_X_0,5J"/>
      <sheetName val="3J_X_0,5J"/>
      <sheetName val="2J_X_0,5J"/>
      <sheetName val="1J_X_0,5J"/>
      <sheetName val="FIC_PAIE_Janv20ExCot"/>
      <sheetName val="FIC_PAIE_Janv20_specim"/>
      <sheetName val="FIC_PAIE_Janv20_VierCoul"/>
      <sheetName val="FIC_PAIE_Janv20_VierNB"/>
      <sheetName val="PG_GARD"/>
      <sheetName val="POURCENT"/>
      <sheetName val="SMIC"/>
      <sheetName val="propo_ pg1"/>
      <sheetName val="propo_pg2"/>
      <sheetName val="propo_pg3"/>
      <sheetName val="propo_pg4"/>
      <sheetName val="propo_pg5"/>
      <sheetName val="propo_pg6"/>
      <sheetName val="propo_pg7"/>
      <sheetName val="propo_pg8"/>
      <sheetName val="propo_pg9"/>
      <sheetName val="propo_pg10"/>
      <sheetName val="OrdreGrand"/>
    </sheetNames>
    <sheetDataSet>
      <sheetData sheetId="0" refreshError="1"/>
      <sheetData sheetId="1">
        <row r="24">
          <cell r="I24">
            <v>3.25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27"/>
  <sheetViews>
    <sheetView showGridLines="0" showRowColHeaders="0" tabSelected="1" zoomScaleNormal="100" workbookViewId="0">
      <selection activeCell="W3" sqref="W3:AD3"/>
    </sheetView>
  </sheetViews>
  <sheetFormatPr baseColWidth="10" defaultColWidth="11.5703125" defaultRowHeight="12.75" x14ac:dyDescent="0.2"/>
  <cols>
    <col min="1" max="41" width="3.28515625" style="1" customWidth="1"/>
    <col min="42" max="16384" width="11.5703125" style="1"/>
  </cols>
  <sheetData>
    <row r="1" spans="1:41" ht="26.25" customHeight="1" x14ac:dyDescent="0.4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/>
      <c r="V1" s="175" t="s">
        <v>0</v>
      </c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</row>
    <row r="2" spans="1:41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4"/>
      <c r="V2" s="84" t="s">
        <v>1</v>
      </c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</row>
    <row r="3" spans="1:41" x14ac:dyDescent="0.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  <c r="V3" s="2" t="s">
        <v>2</v>
      </c>
      <c r="W3" s="176" t="s">
        <v>3</v>
      </c>
      <c r="X3" s="176"/>
      <c r="Y3" s="176"/>
      <c r="Z3" s="176"/>
      <c r="AA3" s="176"/>
      <c r="AB3" s="176"/>
      <c r="AC3" s="176"/>
      <c r="AD3" s="176"/>
      <c r="AE3" s="2" t="s">
        <v>4</v>
      </c>
      <c r="AF3" s="85" t="s">
        <v>5</v>
      </c>
      <c r="AG3" s="85"/>
      <c r="AH3" s="85"/>
      <c r="AI3" s="85"/>
      <c r="AJ3" s="85"/>
      <c r="AK3" s="85"/>
      <c r="AL3" s="85"/>
      <c r="AM3" s="85"/>
      <c r="AN3" s="177">
        <v>2023</v>
      </c>
      <c r="AO3" s="177"/>
    </row>
    <row r="4" spans="1:41" ht="9.75" customHeight="1" thickBot="1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</row>
    <row r="5" spans="1:41" ht="15.75" x14ac:dyDescent="0.25">
      <c r="A5" s="156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V5" s="156" t="s">
        <v>7</v>
      </c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</row>
    <row r="6" spans="1:41" x14ac:dyDescent="0.2">
      <c r="A6" s="137" t="s">
        <v>8</v>
      </c>
      <c r="B6" s="137"/>
      <c r="C6" s="137"/>
      <c r="D6" s="137"/>
      <c r="E6" s="137"/>
      <c r="F6" s="138" t="s">
        <v>9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V6" s="137" t="s">
        <v>8</v>
      </c>
      <c r="W6" s="137"/>
      <c r="X6" s="137"/>
      <c r="Y6" s="137"/>
      <c r="Z6" s="137"/>
      <c r="AA6" s="138" t="s">
        <v>10</v>
      </c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1:41" x14ac:dyDescent="0.2">
      <c r="A7" s="137" t="s">
        <v>11</v>
      </c>
      <c r="B7" s="137"/>
      <c r="C7" s="137"/>
      <c r="D7" s="138" t="s">
        <v>12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V7" s="137" t="s">
        <v>11</v>
      </c>
      <c r="W7" s="137"/>
      <c r="X7" s="137"/>
      <c r="Y7" s="138" t="s">
        <v>13</v>
      </c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</row>
    <row r="8" spans="1:41" x14ac:dyDescent="0.2">
      <c r="A8" s="137" t="s">
        <v>14</v>
      </c>
      <c r="B8" s="137"/>
      <c r="C8" s="137"/>
      <c r="D8" s="137"/>
      <c r="E8" s="160">
        <v>53000</v>
      </c>
      <c r="F8" s="160"/>
      <c r="G8" s="160"/>
      <c r="H8" s="160"/>
      <c r="I8" s="84" t="s">
        <v>15</v>
      </c>
      <c r="J8" s="84"/>
      <c r="K8" s="138" t="s">
        <v>16</v>
      </c>
      <c r="L8" s="138"/>
      <c r="M8" s="138"/>
      <c r="N8" s="138"/>
      <c r="O8" s="138"/>
      <c r="P8" s="138"/>
      <c r="Q8" s="138"/>
      <c r="R8" s="138"/>
      <c r="S8" s="138"/>
      <c r="T8" s="138"/>
      <c r="V8" s="137" t="s">
        <v>14</v>
      </c>
      <c r="W8" s="137"/>
      <c r="X8" s="137"/>
      <c r="Y8" s="137"/>
      <c r="Z8" s="160">
        <v>53000</v>
      </c>
      <c r="AA8" s="160"/>
      <c r="AB8" s="160"/>
      <c r="AC8" s="160"/>
      <c r="AD8" s="84" t="s">
        <v>15</v>
      </c>
      <c r="AE8" s="84"/>
      <c r="AF8" s="138" t="s">
        <v>16</v>
      </c>
      <c r="AG8" s="138"/>
      <c r="AH8" s="138"/>
      <c r="AI8" s="138"/>
      <c r="AJ8" s="138"/>
      <c r="AK8" s="138"/>
      <c r="AL8" s="138"/>
      <c r="AM8" s="138"/>
      <c r="AN8" s="138"/>
      <c r="AO8" s="138"/>
    </row>
    <row r="9" spans="1:41" x14ac:dyDescent="0.2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V9" s="137" t="s">
        <v>17</v>
      </c>
      <c r="W9" s="137"/>
      <c r="X9" s="137"/>
      <c r="Y9" s="137"/>
      <c r="Z9" s="137"/>
      <c r="AA9" s="138" t="s">
        <v>18</v>
      </c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</row>
    <row r="10" spans="1:41" x14ac:dyDescent="0.2">
      <c r="A10" s="139"/>
      <c r="B10" s="139"/>
      <c r="C10" s="84" t="s">
        <v>19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140"/>
      <c r="T10" s="140"/>
      <c r="V10" s="139"/>
      <c r="W10" s="139"/>
      <c r="X10" s="139"/>
      <c r="Y10" s="139"/>
      <c r="Z10" s="139"/>
      <c r="AA10" s="139"/>
      <c r="AB10" s="84" t="s">
        <v>20</v>
      </c>
      <c r="AC10" s="84"/>
      <c r="AD10" s="84"/>
      <c r="AE10" s="84"/>
      <c r="AF10" s="84"/>
      <c r="AG10" s="84"/>
      <c r="AH10" s="84"/>
      <c r="AI10" s="140"/>
      <c r="AJ10" s="140"/>
      <c r="AK10" s="140"/>
      <c r="AL10" s="140"/>
      <c r="AM10" s="140"/>
      <c r="AN10" s="140"/>
      <c r="AO10" s="140"/>
    </row>
    <row r="11" spans="1:41" ht="16.5" customHeight="1" x14ac:dyDescent="0.2">
      <c r="A11" s="3"/>
      <c r="B11" s="4" t="s">
        <v>21</v>
      </c>
      <c r="C11" s="4" t="s">
        <v>22</v>
      </c>
      <c r="D11" s="4" t="s">
        <v>23</v>
      </c>
      <c r="E11" s="4" t="s">
        <v>23</v>
      </c>
      <c r="F11" s="4" t="s">
        <v>23</v>
      </c>
      <c r="G11" s="4" t="s">
        <v>23</v>
      </c>
      <c r="H11" s="4" t="s">
        <v>23</v>
      </c>
      <c r="I11" s="4" t="s">
        <v>23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  <c r="V11" s="164"/>
      <c r="W11" s="164"/>
      <c r="X11" s="164"/>
      <c r="Y11" s="4" t="s">
        <v>24</v>
      </c>
      <c r="Z11" s="4" t="s">
        <v>25</v>
      </c>
      <c r="AA11" s="4" t="s">
        <v>26</v>
      </c>
      <c r="AB11" s="4" t="s">
        <v>23</v>
      </c>
      <c r="AC11" s="4" t="s">
        <v>27</v>
      </c>
      <c r="AD11" s="4" t="s">
        <v>21</v>
      </c>
      <c r="AE11" s="4" t="s">
        <v>22</v>
      </c>
      <c r="AF11" s="4" t="s">
        <v>28</v>
      </c>
      <c r="AG11" s="4" t="s">
        <v>26</v>
      </c>
      <c r="AH11" s="4" t="s">
        <v>29</v>
      </c>
      <c r="AI11" s="4" t="s">
        <v>24</v>
      </c>
      <c r="AJ11" s="4" t="s">
        <v>25</v>
      </c>
      <c r="AK11" s="4" t="s">
        <v>28</v>
      </c>
      <c r="AL11" s="165"/>
      <c r="AM11" s="165"/>
      <c r="AN11" s="165"/>
      <c r="AO11" s="165"/>
    </row>
    <row r="12" spans="1:41" ht="4.5" customHeight="1" thickBot="1" x14ac:dyDescent="0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</row>
    <row r="13" spans="1:41" ht="13.5" customHeight="1" x14ac:dyDescent="0.2">
      <c r="A13" s="166" t="s">
        <v>114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</row>
    <row r="14" spans="1:41" x14ac:dyDescent="0.2">
      <c r="A14" s="167"/>
      <c r="B14" s="167"/>
      <c r="C14" s="167"/>
      <c r="D14" s="170" t="s">
        <v>30</v>
      </c>
      <c r="E14" s="170"/>
      <c r="F14" s="170"/>
      <c r="G14" s="6">
        <v>1</v>
      </c>
      <c r="H14" s="6">
        <v>2</v>
      </c>
      <c r="I14" s="6">
        <v>3</v>
      </c>
      <c r="J14" s="6">
        <v>4</v>
      </c>
      <c r="K14" s="6">
        <v>5</v>
      </c>
      <c r="L14" s="6">
        <v>6</v>
      </c>
      <c r="M14" s="6">
        <v>7</v>
      </c>
      <c r="N14" s="6">
        <v>8</v>
      </c>
      <c r="O14" s="6">
        <v>9</v>
      </c>
      <c r="P14" s="6">
        <v>10</v>
      </c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  <c r="X14" s="6">
        <v>18</v>
      </c>
      <c r="Y14" s="6">
        <v>19</v>
      </c>
      <c r="Z14" s="6">
        <v>20</v>
      </c>
      <c r="AA14" s="6">
        <v>21</v>
      </c>
      <c r="AB14" s="6">
        <v>22</v>
      </c>
      <c r="AC14" s="6">
        <v>23</v>
      </c>
      <c r="AD14" s="6">
        <v>24</v>
      </c>
      <c r="AE14" s="6">
        <v>25</v>
      </c>
      <c r="AF14" s="6">
        <v>26</v>
      </c>
      <c r="AG14" s="6">
        <v>27</v>
      </c>
      <c r="AH14" s="6">
        <v>28</v>
      </c>
      <c r="AI14" s="6">
        <v>29</v>
      </c>
      <c r="AJ14" s="6">
        <v>30</v>
      </c>
      <c r="AK14" s="6">
        <v>31</v>
      </c>
      <c r="AL14" s="150"/>
      <c r="AM14" s="150"/>
      <c r="AN14" s="150"/>
      <c r="AO14" s="150"/>
    </row>
    <row r="15" spans="1:41" ht="15.6" customHeight="1" x14ac:dyDescent="0.2">
      <c r="A15" s="167"/>
      <c r="B15" s="167"/>
      <c r="C15" s="167"/>
      <c r="D15" s="171" t="s">
        <v>31</v>
      </c>
      <c r="E15" s="171"/>
      <c r="F15" s="171"/>
      <c r="G15" s="7" t="s">
        <v>32</v>
      </c>
      <c r="H15" s="7" t="s">
        <v>32</v>
      </c>
      <c r="I15" s="7" t="s">
        <v>32</v>
      </c>
      <c r="J15" s="7" t="s">
        <v>32</v>
      </c>
      <c r="K15" s="7" t="s">
        <v>32</v>
      </c>
      <c r="L15" s="7"/>
      <c r="M15" s="7"/>
      <c r="N15" s="7" t="s">
        <v>32</v>
      </c>
      <c r="O15" s="7" t="s">
        <v>32</v>
      </c>
      <c r="P15" s="7" t="s">
        <v>32</v>
      </c>
      <c r="Q15" s="7" t="s">
        <v>32</v>
      </c>
      <c r="R15" s="7" t="s">
        <v>32</v>
      </c>
      <c r="S15" s="7"/>
      <c r="T15" s="7" t="s">
        <v>32</v>
      </c>
      <c r="U15" s="7" t="s">
        <v>32</v>
      </c>
      <c r="V15" s="7" t="s">
        <v>32</v>
      </c>
      <c r="W15" s="7" t="s">
        <v>32</v>
      </c>
      <c r="X15" s="7" t="s">
        <v>32</v>
      </c>
      <c r="Y15" s="7"/>
      <c r="Z15" s="7"/>
      <c r="AA15" s="7" t="s">
        <v>32</v>
      </c>
      <c r="AB15" s="7" t="s">
        <v>32</v>
      </c>
      <c r="AC15" s="7" t="s">
        <v>32</v>
      </c>
      <c r="AD15" s="7" t="s">
        <v>32</v>
      </c>
      <c r="AE15" s="7" t="s">
        <v>32</v>
      </c>
      <c r="AF15" s="7"/>
      <c r="AG15" s="7"/>
      <c r="AH15" s="7" t="s">
        <v>32</v>
      </c>
      <c r="AI15" s="7" t="s">
        <v>32</v>
      </c>
      <c r="AJ15" s="7" t="s">
        <v>32</v>
      </c>
      <c r="AK15" s="7" t="s">
        <v>32</v>
      </c>
      <c r="AL15" s="150"/>
      <c r="AM15" s="150"/>
      <c r="AN15" s="150"/>
      <c r="AO15" s="150"/>
    </row>
    <row r="16" spans="1:41" ht="5.25" customHeight="1" thickBot="1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</row>
    <row r="17" spans="1:41" ht="15.75" x14ac:dyDescent="0.25">
      <c r="A17" s="142" t="s">
        <v>33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4"/>
      <c r="AI17" s="8"/>
      <c r="AJ17" s="145" t="s">
        <v>34</v>
      </c>
      <c r="AK17" s="145"/>
      <c r="AL17" s="145"/>
      <c r="AM17" s="145"/>
      <c r="AN17" s="145"/>
      <c r="AO17" s="145"/>
    </row>
    <row r="18" spans="1:41" ht="4.5" customHeight="1" x14ac:dyDescent="0.2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</row>
    <row r="19" spans="1:41" x14ac:dyDescent="0.2">
      <c r="A19" s="3"/>
      <c r="B19" s="41"/>
      <c r="C19" s="41"/>
      <c r="D19" s="41"/>
      <c r="E19" s="41"/>
      <c r="F19" s="41"/>
      <c r="G19" s="41"/>
      <c r="H19" s="41"/>
      <c r="I19" s="17"/>
      <c r="J19" s="42" t="s">
        <v>35</v>
      </c>
      <c r="K19" s="151">
        <v>5</v>
      </c>
      <c r="L19" s="151"/>
      <c r="M19" s="151"/>
      <c r="N19" s="43" t="s">
        <v>98</v>
      </c>
      <c r="O19" s="41"/>
      <c r="P19" s="41"/>
      <c r="Q19" s="41"/>
      <c r="R19" s="41"/>
      <c r="S19" s="41"/>
      <c r="T19" s="41"/>
      <c r="U19" s="151">
        <v>21.67</v>
      </c>
      <c r="V19" s="151"/>
      <c r="W19" s="151"/>
      <c r="X19" s="41" t="s">
        <v>36</v>
      </c>
      <c r="Y19" s="41"/>
      <c r="Z19" s="41"/>
      <c r="AA19" s="41"/>
      <c r="AB19" s="41"/>
      <c r="AC19" s="17"/>
      <c r="AD19" s="17"/>
      <c r="AE19" s="17"/>
      <c r="AF19" s="17"/>
      <c r="AG19" s="41"/>
      <c r="AH19" s="41"/>
      <c r="AI19" s="44" t="s">
        <v>99</v>
      </c>
      <c r="AJ19" s="149">
        <v>4.3600000000000003</v>
      </c>
      <c r="AK19" s="152"/>
      <c r="AL19" s="152"/>
      <c r="AM19" s="9" t="s">
        <v>42</v>
      </c>
      <c r="AN19" s="111"/>
      <c r="AO19" s="161"/>
    </row>
    <row r="20" spans="1:41" ht="3.75" customHeight="1" x14ac:dyDescent="0.2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</row>
    <row r="21" spans="1:41" x14ac:dyDescent="0.2">
      <c r="A21" s="3"/>
      <c r="B21" s="41"/>
      <c r="C21" s="41"/>
      <c r="D21" s="41"/>
      <c r="E21" s="41"/>
      <c r="F21" s="41"/>
      <c r="G21" s="41"/>
      <c r="H21" s="41"/>
      <c r="I21" s="41"/>
      <c r="J21" s="42" t="s">
        <v>37</v>
      </c>
      <c r="K21" s="148">
        <v>9.5</v>
      </c>
      <c r="L21" s="148"/>
      <c r="M21" s="148"/>
      <c r="N21" s="43" t="s">
        <v>100</v>
      </c>
      <c r="O21" s="41"/>
      <c r="P21" s="41"/>
      <c r="Q21" s="41"/>
      <c r="R21" s="41"/>
      <c r="S21" s="41"/>
      <c r="T21" s="41"/>
      <c r="U21" s="151">
        <v>205.87</v>
      </c>
      <c r="V21" s="151"/>
      <c r="W21" s="151"/>
      <c r="X21" s="41" t="s">
        <v>38</v>
      </c>
      <c r="Y21" s="41"/>
      <c r="Z21" s="41"/>
      <c r="AA21" s="41"/>
      <c r="AB21" s="41"/>
      <c r="AC21" s="17"/>
      <c r="AD21" s="17"/>
      <c r="AE21" s="17"/>
      <c r="AF21" s="17"/>
      <c r="AG21" s="41"/>
      <c r="AH21" s="41"/>
      <c r="AI21" s="44" t="s">
        <v>101</v>
      </c>
      <c r="AJ21" s="147">
        <f>$AJ$19*$G$38</f>
        <v>3.4060211000000002</v>
      </c>
      <c r="AK21" s="153"/>
      <c r="AL21" s="153"/>
      <c r="AM21" s="9" t="s">
        <v>42</v>
      </c>
      <c r="AN21" s="111"/>
      <c r="AO21" s="161"/>
    </row>
    <row r="22" spans="1:41" ht="3.75" customHeight="1" thickBot="1" x14ac:dyDescent="0.25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</row>
    <row r="23" spans="1:41" ht="5.25" customHeight="1" thickBot="1" x14ac:dyDescent="0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</row>
    <row r="24" spans="1:41" ht="15.75" x14ac:dyDescent="0.25">
      <c r="A24" s="156" t="s">
        <v>39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</row>
    <row r="25" spans="1:41" ht="4.5" customHeight="1" thickBot="1" x14ac:dyDescent="0.25">
      <c r="A25" s="157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62"/>
    </row>
    <row r="26" spans="1:41" ht="13.5" thickBot="1" x14ac:dyDescent="0.25">
      <c r="A26" s="157"/>
      <c r="B26" s="163" t="s">
        <v>40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48">
        <f>IF($U$21&gt;=195,195,$U$21)</f>
        <v>195</v>
      </c>
      <c r="N26" s="148"/>
      <c r="O26" s="148"/>
      <c r="P26" s="259" t="s">
        <v>41</v>
      </c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172">
        <f>$AJ$19</f>
        <v>4.3600000000000003</v>
      </c>
      <c r="AD26" s="172"/>
      <c r="AE26" s="172"/>
      <c r="AF26" s="9" t="s">
        <v>42</v>
      </c>
      <c r="AG26" s="97" t="s">
        <v>43</v>
      </c>
      <c r="AH26" s="97"/>
      <c r="AI26" s="97"/>
      <c r="AJ26" s="146">
        <f>ROUND($M26*$AC26,2)</f>
        <v>850.2</v>
      </c>
      <c r="AK26" s="146"/>
      <c r="AL26" s="146"/>
      <c r="AM26" s="146"/>
      <c r="AN26" s="9" t="s">
        <v>42</v>
      </c>
      <c r="AO26" s="162"/>
    </row>
    <row r="27" spans="1:41" ht="4.5" customHeight="1" thickBot="1" x14ac:dyDescent="0.25">
      <c r="A27" s="157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62"/>
    </row>
    <row r="28" spans="1:41" ht="13.5" thickBot="1" x14ac:dyDescent="0.25">
      <c r="A28" s="157"/>
      <c r="B28" s="112" t="s">
        <v>44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48"/>
      <c r="N28" s="148"/>
      <c r="O28" s="148"/>
      <c r="P28" s="97" t="s">
        <v>45</v>
      </c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149">
        <f>$AC$26</f>
        <v>4.3600000000000003</v>
      </c>
      <c r="AD28" s="149"/>
      <c r="AE28" s="149"/>
      <c r="AF28" s="9" t="s">
        <v>42</v>
      </c>
      <c r="AG28" s="97" t="s">
        <v>43</v>
      </c>
      <c r="AH28" s="97"/>
      <c r="AI28" s="97"/>
      <c r="AJ28" s="125">
        <f>ROUND($M28*$AC28,2)</f>
        <v>0</v>
      </c>
      <c r="AK28" s="126"/>
      <c r="AL28" s="126"/>
      <c r="AM28" s="126"/>
      <c r="AN28" s="9" t="s">
        <v>42</v>
      </c>
      <c r="AO28" s="162"/>
    </row>
    <row r="29" spans="1:41" ht="4.5" customHeight="1" thickBot="1" x14ac:dyDescent="0.25">
      <c r="A29" s="157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62"/>
    </row>
    <row r="30" spans="1:41" ht="13.5" thickBot="1" x14ac:dyDescent="0.25">
      <c r="A30" s="157"/>
      <c r="B30" s="112" t="s">
        <v>46</v>
      </c>
      <c r="C30" s="112"/>
      <c r="D30" s="112"/>
      <c r="E30" s="112"/>
      <c r="F30" s="112"/>
      <c r="G30" s="112"/>
      <c r="H30" s="158">
        <v>25</v>
      </c>
      <c r="I30" s="158"/>
      <c r="J30" s="9" t="s">
        <v>47</v>
      </c>
      <c r="K30" s="159"/>
      <c r="L30" s="159"/>
      <c r="M30" s="148">
        <f>IF($U$21-$M$26&gt;=8,8,$U$21-$M$26)</f>
        <v>8</v>
      </c>
      <c r="N30" s="148"/>
      <c r="O30" s="148"/>
      <c r="P30" s="97" t="s">
        <v>45</v>
      </c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147">
        <f>$AC$26*(1+$H$30/100)</f>
        <v>5.45</v>
      </c>
      <c r="AD30" s="147"/>
      <c r="AE30" s="147"/>
      <c r="AF30" s="9" t="s">
        <v>42</v>
      </c>
      <c r="AG30" s="97" t="s">
        <v>43</v>
      </c>
      <c r="AH30" s="97"/>
      <c r="AI30" s="97"/>
      <c r="AJ30" s="125">
        <f>ROUND($M30*$AC30,2)</f>
        <v>43.6</v>
      </c>
      <c r="AK30" s="125"/>
      <c r="AL30" s="125"/>
      <c r="AM30" s="125"/>
      <c r="AN30" s="9" t="s">
        <v>42</v>
      </c>
      <c r="AO30" s="162"/>
    </row>
    <row r="31" spans="1:41" ht="4.5" customHeight="1" thickBot="1" x14ac:dyDescent="0.25">
      <c r="A31" s="157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62"/>
    </row>
    <row r="32" spans="1:41" ht="13.5" thickBot="1" x14ac:dyDescent="0.25">
      <c r="A32" s="157"/>
      <c r="B32" s="112" t="s">
        <v>46</v>
      </c>
      <c r="C32" s="112"/>
      <c r="D32" s="112"/>
      <c r="E32" s="112"/>
      <c r="F32" s="112"/>
      <c r="G32" s="112"/>
      <c r="H32" s="158">
        <v>50</v>
      </c>
      <c r="I32" s="158"/>
      <c r="J32" s="9" t="s">
        <v>47</v>
      </c>
      <c r="K32" s="159"/>
      <c r="L32" s="159"/>
      <c r="M32" s="148">
        <f>$U$21-$M$26-$M$30</f>
        <v>2.8700000000000045</v>
      </c>
      <c r="N32" s="148"/>
      <c r="O32" s="148"/>
      <c r="P32" s="97" t="s">
        <v>45</v>
      </c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147">
        <f>$AC$26*(1+$H$32/100)</f>
        <v>6.5400000000000009</v>
      </c>
      <c r="AD32" s="147"/>
      <c r="AE32" s="147"/>
      <c r="AF32" s="9" t="s">
        <v>42</v>
      </c>
      <c r="AG32" s="97" t="s">
        <v>43</v>
      </c>
      <c r="AH32" s="97"/>
      <c r="AI32" s="97"/>
      <c r="AJ32" s="125">
        <f>ROUND($M32*$AC32,2)</f>
        <v>18.77</v>
      </c>
      <c r="AK32" s="125"/>
      <c r="AL32" s="125"/>
      <c r="AM32" s="125"/>
      <c r="AN32" s="9" t="s">
        <v>42</v>
      </c>
      <c r="AO32" s="162"/>
    </row>
    <row r="33" spans="1:41" ht="4.5" customHeight="1" thickBot="1" x14ac:dyDescent="0.25">
      <c r="A33" s="157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62"/>
    </row>
    <row r="34" spans="1:41" ht="13.5" thickBot="1" x14ac:dyDescent="0.25">
      <c r="A34" s="157"/>
      <c r="B34" s="257" t="s">
        <v>48</v>
      </c>
      <c r="C34" s="257"/>
      <c r="D34" s="257"/>
      <c r="E34" s="257"/>
      <c r="F34" s="257"/>
      <c r="G34" s="258" t="s">
        <v>49</v>
      </c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149"/>
      <c r="AD34" s="149"/>
      <c r="AE34" s="149"/>
      <c r="AF34" s="9" t="s">
        <v>42</v>
      </c>
      <c r="AG34" s="97" t="s">
        <v>43</v>
      </c>
      <c r="AH34" s="97"/>
      <c r="AI34" s="97"/>
      <c r="AJ34" s="125">
        <f>ROUND($AC34,2)</f>
        <v>0</v>
      </c>
      <c r="AK34" s="125"/>
      <c r="AL34" s="125"/>
      <c r="AM34" s="125"/>
      <c r="AN34" s="9" t="s">
        <v>42</v>
      </c>
      <c r="AO34" s="162"/>
    </row>
    <row r="35" spans="1:41" ht="4.5" customHeight="1" thickBot="1" x14ac:dyDescent="0.25">
      <c r="A35" s="157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2"/>
    </row>
    <row r="36" spans="1:41" ht="13.5" thickBot="1" x14ac:dyDescent="0.25">
      <c r="A36" s="157"/>
      <c r="B36" s="168" t="s">
        <v>113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9"/>
      <c r="AC36" s="149"/>
      <c r="AD36" s="149"/>
      <c r="AE36" s="149"/>
      <c r="AF36" s="9" t="s">
        <v>42</v>
      </c>
      <c r="AG36" s="97" t="s">
        <v>43</v>
      </c>
      <c r="AH36" s="97"/>
      <c r="AI36" s="97"/>
      <c r="AJ36" s="125">
        <f>ROUND($AC36,2)</f>
        <v>0</v>
      </c>
      <c r="AK36" s="125"/>
      <c r="AL36" s="125"/>
      <c r="AM36" s="125"/>
      <c r="AN36" s="9" t="s">
        <v>42</v>
      </c>
      <c r="AO36" s="162"/>
    </row>
    <row r="37" spans="1:41" ht="4.5" customHeight="1" thickBot="1" x14ac:dyDescent="0.25">
      <c r="A37" s="157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62"/>
    </row>
    <row r="38" spans="1:41" ht="14.25" thickBot="1" x14ac:dyDescent="0.3">
      <c r="A38" s="157"/>
      <c r="B38" s="200" t="s">
        <v>102</v>
      </c>
      <c r="C38" s="200"/>
      <c r="D38" s="200"/>
      <c r="E38" s="200"/>
      <c r="F38" s="200"/>
      <c r="G38" s="201">
        <f>1-(1*(($AE$47+$AE$49+$AE$51+$AE$55)+(0.9825*($AE$73+$AE$75))))</f>
        <v>0.78119749999999999</v>
      </c>
      <c r="H38" s="201"/>
      <c r="I38" s="201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256" t="s">
        <v>50</v>
      </c>
      <c r="X38" s="107"/>
      <c r="Y38" s="107"/>
      <c r="Z38" s="107"/>
      <c r="AA38" s="107"/>
      <c r="AB38" s="107"/>
      <c r="AC38" s="107"/>
      <c r="AD38" s="107"/>
      <c r="AE38" s="107"/>
      <c r="AF38" s="107"/>
      <c r="AG38" s="112" t="s">
        <v>43</v>
      </c>
      <c r="AH38" s="97"/>
      <c r="AI38" s="97"/>
      <c r="AJ38" s="94">
        <f>ROUND($AJ$26+$AJ$28+$AJ$30+$AJ$32+$AJ$34+$AJ$36,2)</f>
        <v>912.57</v>
      </c>
      <c r="AK38" s="94"/>
      <c r="AL38" s="94"/>
      <c r="AM38" s="94"/>
      <c r="AN38" s="9" t="s">
        <v>42</v>
      </c>
      <c r="AO38" s="162"/>
    </row>
    <row r="39" spans="1:41" ht="4.5" customHeight="1" thickBot="1" x14ac:dyDescent="0.25">
      <c r="A39" s="157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162"/>
    </row>
    <row r="40" spans="1:41" ht="4.5" customHeight="1" thickBot="1" x14ac:dyDescent="0.2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</row>
    <row r="41" spans="1:41" ht="15.75" x14ac:dyDescent="0.25">
      <c r="A41" s="178" t="s">
        <v>51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80"/>
    </row>
    <row r="42" spans="1:41" ht="9" customHeight="1" thickBot="1" x14ac:dyDescent="0.25">
      <c r="A42" s="181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82"/>
    </row>
    <row r="43" spans="1:41" ht="14.25" customHeight="1" thickTop="1" x14ac:dyDescent="0.2">
      <c r="A43" s="183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5" t="s">
        <v>52</v>
      </c>
      <c r="S43" s="188" t="s">
        <v>53</v>
      </c>
      <c r="T43" s="188"/>
      <c r="U43" s="188"/>
      <c r="V43" s="189" t="s">
        <v>54</v>
      </c>
      <c r="W43" s="189"/>
      <c r="X43" s="189"/>
      <c r="Y43" s="189"/>
      <c r="Z43" s="189"/>
      <c r="AA43" s="189"/>
      <c r="AB43" s="189"/>
      <c r="AC43" s="189"/>
      <c r="AD43" s="185" t="s">
        <v>55</v>
      </c>
      <c r="AE43" s="188" t="s">
        <v>53</v>
      </c>
      <c r="AF43" s="188"/>
      <c r="AG43" s="188"/>
      <c r="AH43" s="190" t="s">
        <v>54</v>
      </c>
      <c r="AI43" s="190"/>
      <c r="AJ43" s="190"/>
      <c r="AK43" s="190"/>
      <c r="AL43" s="190"/>
      <c r="AM43" s="190"/>
      <c r="AN43" s="190"/>
      <c r="AO43" s="191"/>
    </row>
    <row r="44" spans="1:41" s="61" customFormat="1" ht="3.6" customHeight="1" x14ac:dyDescent="0.2">
      <c r="A44" s="183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6"/>
      <c r="S44" s="202"/>
      <c r="T44" s="202"/>
      <c r="U44" s="202"/>
      <c r="V44" s="203"/>
      <c r="W44" s="203"/>
      <c r="X44" s="203"/>
      <c r="Y44" s="203"/>
      <c r="Z44" s="203"/>
      <c r="AA44" s="203"/>
      <c r="AB44" s="203"/>
      <c r="AC44" s="204"/>
      <c r="AD44" s="186"/>
      <c r="AE44" s="205"/>
      <c r="AF44" s="205"/>
      <c r="AG44" s="205"/>
      <c r="AH44" s="203"/>
      <c r="AI44" s="203"/>
      <c r="AJ44" s="203"/>
      <c r="AK44" s="203"/>
      <c r="AL44" s="203"/>
      <c r="AM44" s="203"/>
      <c r="AN44" s="203"/>
      <c r="AO44" s="231"/>
    </row>
    <row r="45" spans="1:41" s="61" customFormat="1" ht="12.75" customHeight="1" x14ac:dyDescent="0.2">
      <c r="A45" s="260" t="s">
        <v>56</v>
      </c>
      <c r="B45" s="206" t="s">
        <v>57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7"/>
      <c r="M45" s="195">
        <f>ROUND($AJ$38*1,2)</f>
        <v>912.57</v>
      </c>
      <c r="N45" s="196"/>
      <c r="O45" s="196"/>
      <c r="P45" s="62" t="s">
        <v>42</v>
      </c>
      <c r="Q45" s="63"/>
      <c r="R45" s="186"/>
      <c r="S45" s="199">
        <v>0.13</v>
      </c>
      <c r="T45" s="199"/>
      <c r="U45" s="199"/>
      <c r="V45" s="198" t="s">
        <v>43</v>
      </c>
      <c r="W45" s="198"/>
      <c r="X45" s="198"/>
      <c r="Y45" s="195">
        <f>ROUND($M45*$S45,2)</f>
        <v>118.63</v>
      </c>
      <c r="Z45" s="195"/>
      <c r="AA45" s="195"/>
      <c r="AB45" s="62" t="s">
        <v>42</v>
      </c>
      <c r="AC45" s="204"/>
      <c r="AD45" s="186"/>
      <c r="AE45" s="199"/>
      <c r="AF45" s="199"/>
      <c r="AG45" s="199"/>
      <c r="AH45" s="198" t="s">
        <v>43</v>
      </c>
      <c r="AI45" s="198"/>
      <c r="AJ45" s="198"/>
      <c r="AK45" s="195"/>
      <c r="AL45" s="195"/>
      <c r="AM45" s="195"/>
      <c r="AN45" s="62" t="s">
        <v>42</v>
      </c>
      <c r="AO45" s="231"/>
    </row>
    <row r="46" spans="1:41" s="61" customFormat="1" ht="3.6" customHeight="1" x14ac:dyDescent="0.2">
      <c r="A46" s="261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63"/>
      <c r="R46" s="186"/>
      <c r="S46" s="198"/>
      <c r="T46" s="198"/>
      <c r="U46" s="198"/>
      <c r="V46" s="192"/>
      <c r="W46" s="192"/>
      <c r="X46" s="192"/>
      <c r="Y46" s="192"/>
      <c r="Z46" s="192"/>
      <c r="AA46" s="192"/>
      <c r="AB46" s="192"/>
      <c r="AC46" s="204"/>
      <c r="AD46" s="186"/>
      <c r="AE46" s="198"/>
      <c r="AF46" s="198"/>
      <c r="AG46" s="198"/>
      <c r="AH46" s="192"/>
      <c r="AI46" s="192"/>
      <c r="AJ46" s="192"/>
      <c r="AK46" s="192"/>
      <c r="AL46" s="192"/>
      <c r="AM46" s="192"/>
      <c r="AN46" s="192"/>
      <c r="AO46" s="231"/>
    </row>
    <row r="47" spans="1:41" s="61" customFormat="1" ht="12" x14ac:dyDescent="0.2">
      <c r="A47" s="261"/>
      <c r="B47" s="193" t="s">
        <v>58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4"/>
      <c r="M47" s="195">
        <f>ROUND($AJ$38*1,2)</f>
        <v>912.57</v>
      </c>
      <c r="N47" s="196"/>
      <c r="O47" s="196"/>
      <c r="P47" s="62" t="s">
        <v>42</v>
      </c>
      <c r="Q47" s="63"/>
      <c r="R47" s="186"/>
      <c r="S47" s="199">
        <v>8.5500000000000007E-2</v>
      </c>
      <c r="T47" s="199"/>
      <c r="U47" s="199"/>
      <c r="V47" s="198" t="s">
        <v>43</v>
      </c>
      <c r="W47" s="198"/>
      <c r="X47" s="198"/>
      <c r="Y47" s="195">
        <f>ROUND($M47*$S47,2)</f>
        <v>78.02</v>
      </c>
      <c r="Z47" s="195"/>
      <c r="AA47" s="195"/>
      <c r="AB47" s="62" t="s">
        <v>42</v>
      </c>
      <c r="AC47" s="204"/>
      <c r="AD47" s="186"/>
      <c r="AE47" s="199">
        <v>6.9000000000000006E-2</v>
      </c>
      <c r="AF47" s="199"/>
      <c r="AG47" s="199"/>
      <c r="AH47" s="198" t="s">
        <v>43</v>
      </c>
      <c r="AI47" s="198"/>
      <c r="AJ47" s="198"/>
      <c r="AK47" s="195">
        <f>ROUND($M47*$AE47,2)</f>
        <v>62.97</v>
      </c>
      <c r="AL47" s="195"/>
      <c r="AM47" s="195"/>
      <c r="AN47" s="62" t="s">
        <v>42</v>
      </c>
      <c r="AO47" s="231"/>
    </row>
    <row r="48" spans="1:41" s="61" customFormat="1" ht="3.6" customHeight="1" x14ac:dyDescent="0.2">
      <c r="A48" s="261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63"/>
      <c r="R48" s="186"/>
      <c r="S48" s="198"/>
      <c r="T48" s="198"/>
      <c r="U48" s="198"/>
      <c r="V48" s="192"/>
      <c r="W48" s="192"/>
      <c r="X48" s="192"/>
      <c r="Y48" s="192"/>
      <c r="Z48" s="192"/>
      <c r="AA48" s="192"/>
      <c r="AB48" s="192"/>
      <c r="AC48" s="204"/>
      <c r="AD48" s="186"/>
      <c r="AE48" s="198"/>
      <c r="AF48" s="198"/>
      <c r="AG48" s="198"/>
      <c r="AH48" s="192"/>
      <c r="AI48" s="192"/>
      <c r="AJ48" s="192"/>
      <c r="AK48" s="192"/>
      <c r="AL48" s="192"/>
      <c r="AM48" s="192"/>
      <c r="AN48" s="192"/>
      <c r="AO48" s="231"/>
    </row>
    <row r="49" spans="1:41" s="61" customFormat="1" ht="12.75" customHeight="1" x14ac:dyDescent="0.2">
      <c r="A49" s="261"/>
      <c r="B49" s="193" t="s">
        <v>59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4"/>
      <c r="M49" s="195">
        <f>ROUND($AJ$38*1,2)</f>
        <v>912.57</v>
      </c>
      <c r="N49" s="196"/>
      <c r="O49" s="196"/>
      <c r="P49" s="62" t="s">
        <v>42</v>
      </c>
      <c r="Q49" s="64"/>
      <c r="R49" s="186"/>
      <c r="S49" s="199">
        <v>1.9E-2</v>
      </c>
      <c r="T49" s="199"/>
      <c r="U49" s="199"/>
      <c r="V49" s="198" t="s">
        <v>43</v>
      </c>
      <c r="W49" s="198"/>
      <c r="X49" s="198"/>
      <c r="Y49" s="195">
        <f>ROUND($M49*$S49,2)</f>
        <v>17.34</v>
      </c>
      <c r="Z49" s="195"/>
      <c r="AA49" s="195"/>
      <c r="AB49" s="62" t="s">
        <v>42</v>
      </c>
      <c r="AC49" s="204"/>
      <c r="AD49" s="186"/>
      <c r="AE49" s="199">
        <v>4.0000000000000001E-3</v>
      </c>
      <c r="AF49" s="199"/>
      <c r="AG49" s="199"/>
      <c r="AH49" s="198" t="s">
        <v>43</v>
      </c>
      <c r="AI49" s="198"/>
      <c r="AJ49" s="198"/>
      <c r="AK49" s="195">
        <f>ROUND($M49*$AE49,2)</f>
        <v>3.65</v>
      </c>
      <c r="AL49" s="195"/>
      <c r="AM49" s="195"/>
      <c r="AN49" s="62" t="s">
        <v>42</v>
      </c>
      <c r="AO49" s="231"/>
    </row>
    <row r="50" spans="1:41" s="61" customFormat="1" ht="3.6" customHeight="1" x14ac:dyDescent="0.2">
      <c r="A50" s="261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64"/>
      <c r="R50" s="186"/>
      <c r="S50" s="198"/>
      <c r="T50" s="198"/>
      <c r="U50" s="198"/>
      <c r="V50" s="192"/>
      <c r="W50" s="192"/>
      <c r="X50" s="192"/>
      <c r="Y50" s="192"/>
      <c r="Z50" s="192"/>
      <c r="AA50" s="192"/>
      <c r="AB50" s="192"/>
      <c r="AC50" s="204"/>
      <c r="AD50" s="186"/>
      <c r="AE50" s="198"/>
      <c r="AF50" s="198"/>
      <c r="AG50" s="198"/>
      <c r="AH50" s="192"/>
      <c r="AI50" s="192"/>
      <c r="AJ50" s="192"/>
      <c r="AK50" s="192"/>
      <c r="AL50" s="192"/>
      <c r="AM50" s="192"/>
      <c r="AN50" s="192"/>
      <c r="AO50" s="231"/>
    </row>
    <row r="51" spans="1:41" s="61" customFormat="1" ht="12" x14ac:dyDescent="0.2">
      <c r="A51" s="261"/>
      <c r="B51" s="193" t="s">
        <v>60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4"/>
      <c r="M51" s="195">
        <f>ROUND($AJ$38*1,2)</f>
        <v>912.57</v>
      </c>
      <c r="N51" s="196"/>
      <c r="O51" s="196"/>
      <c r="P51" s="62" t="s">
        <v>42</v>
      </c>
      <c r="Q51" s="64"/>
      <c r="R51" s="186"/>
      <c r="S51" s="199">
        <v>6.0100000000000001E-2</v>
      </c>
      <c r="T51" s="199"/>
      <c r="U51" s="199"/>
      <c r="V51" s="198" t="s">
        <v>43</v>
      </c>
      <c r="W51" s="198"/>
      <c r="X51" s="198"/>
      <c r="Y51" s="195">
        <f>ROUND($M51*$S51,2)</f>
        <v>54.85</v>
      </c>
      <c r="Z51" s="195"/>
      <c r="AA51" s="195"/>
      <c r="AB51" s="62" t="s">
        <v>42</v>
      </c>
      <c r="AC51" s="204"/>
      <c r="AD51" s="186"/>
      <c r="AE51" s="199">
        <v>4.0099999999999997E-2</v>
      </c>
      <c r="AF51" s="199"/>
      <c r="AG51" s="199"/>
      <c r="AH51" s="198" t="s">
        <v>43</v>
      </c>
      <c r="AI51" s="198"/>
      <c r="AJ51" s="198"/>
      <c r="AK51" s="195">
        <f>ROUND($M51*$AE51,2)</f>
        <v>36.590000000000003</v>
      </c>
      <c r="AL51" s="195"/>
      <c r="AM51" s="195"/>
      <c r="AN51" s="62" t="s">
        <v>42</v>
      </c>
      <c r="AO51" s="231"/>
    </row>
    <row r="52" spans="1:41" s="61" customFormat="1" ht="3.6" customHeight="1" x14ac:dyDescent="0.2">
      <c r="A52" s="261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64"/>
      <c r="R52" s="186"/>
      <c r="S52" s="198"/>
      <c r="T52" s="198"/>
      <c r="U52" s="198"/>
      <c r="V52" s="192"/>
      <c r="W52" s="192"/>
      <c r="X52" s="192"/>
      <c r="Y52" s="192"/>
      <c r="Z52" s="192"/>
      <c r="AA52" s="192"/>
      <c r="AB52" s="192"/>
      <c r="AC52" s="204"/>
      <c r="AD52" s="186"/>
      <c r="AE52" s="198"/>
      <c r="AF52" s="198"/>
      <c r="AG52" s="198"/>
      <c r="AH52" s="192"/>
      <c r="AI52" s="192"/>
      <c r="AJ52" s="192"/>
      <c r="AK52" s="192"/>
      <c r="AL52" s="192"/>
      <c r="AM52" s="192"/>
      <c r="AN52" s="192"/>
      <c r="AO52" s="231"/>
    </row>
    <row r="53" spans="1:41" s="61" customFormat="1" ht="12" x14ac:dyDescent="0.2">
      <c r="A53" s="261"/>
      <c r="B53" s="206" t="s">
        <v>61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7"/>
      <c r="M53" s="195">
        <f>ROUND($AJ$38*1,2)</f>
        <v>912.57</v>
      </c>
      <c r="N53" s="196"/>
      <c r="O53" s="196"/>
      <c r="P53" s="62" t="s">
        <v>42</v>
      </c>
      <c r="Q53" s="64"/>
      <c r="R53" s="186"/>
      <c r="S53" s="199">
        <v>4.0500000000000001E-2</v>
      </c>
      <c r="T53" s="199"/>
      <c r="U53" s="199"/>
      <c r="V53" s="198" t="s">
        <v>43</v>
      </c>
      <c r="W53" s="198"/>
      <c r="X53" s="198"/>
      <c r="Y53" s="195">
        <f>ROUND($M53*$S53,2)</f>
        <v>36.96</v>
      </c>
      <c r="Z53" s="195"/>
      <c r="AA53" s="195"/>
      <c r="AB53" s="62" t="s">
        <v>42</v>
      </c>
      <c r="AC53" s="204"/>
      <c r="AD53" s="186"/>
      <c r="AE53" s="199"/>
      <c r="AF53" s="199"/>
      <c r="AG53" s="199"/>
      <c r="AH53" s="198" t="s">
        <v>43</v>
      </c>
      <c r="AI53" s="198"/>
      <c r="AJ53" s="198"/>
      <c r="AK53" s="195"/>
      <c r="AL53" s="195"/>
      <c r="AM53" s="195"/>
      <c r="AN53" s="62" t="s">
        <v>42</v>
      </c>
      <c r="AO53" s="231"/>
    </row>
    <row r="54" spans="1:41" s="61" customFormat="1" ht="3.6" customHeight="1" x14ac:dyDescent="0.2">
      <c r="A54" s="261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64"/>
      <c r="R54" s="186"/>
      <c r="S54" s="198"/>
      <c r="T54" s="198"/>
      <c r="U54" s="198"/>
      <c r="V54" s="192"/>
      <c r="W54" s="192"/>
      <c r="X54" s="192"/>
      <c r="Y54" s="192"/>
      <c r="Z54" s="192"/>
      <c r="AA54" s="192"/>
      <c r="AB54" s="192"/>
      <c r="AC54" s="204"/>
      <c r="AD54" s="186"/>
      <c r="AE54" s="208"/>
      <c r="AF54" s="209"/>
      <c r="AG54" s="210"/>
      <c r="AH54" s="192"/>
      <c r="AI54" s="197"/>
      <c r="AJ54" s="197"/>
      <c r="AK54" s="197"/>
      <c r="AL54" s="197"/>
      <c r="AM54" s="197"/>
      <c r="AN54" s="197"/>
      <c r="AO54" s="231"/>
    </row>
    <row r="55" spans="1:41" s="61" customFormat="1" ht="12" x14ac:dyDescent="0.2">
      <c r="A55" s="261"/>
      <c r="B55" s="206" t="s">
        <v>62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7"/>
      <c r="M55" s="195">
        <f>ROUND($AJ$38*1,2)</f>
        <v>912.57</v>
      </c>
      <c r="N55" s="196"/>
      <c r="O55" s="196"/>
      <c r="P55" s="62" t="s">
        <v>42</v>
      </c>
      <c r="Q55" s="64"/>
      <c r="R55" s="186"/>
      <c r="S55" s="199">
        <v>1.2E-2</v>
      </c>
      <c r="T55" s="199"/>
      <c r="U55" s="199"/>
      <c r="V55" s="198" t="s">
        <v>43</v>
      </c>
      <c r="W55" s="198"/>
      <c r="X55" s="198"/>
      <c r="Y55" s="195">
        <f>ROUND($M55*$S55,2)</f>
        <v>10.95</v>
      </c>
      <c r="Z55" s="195"/>
      <c r="AA55" s="195"/>
      <c r="AB55" s="62" t="s">
        <v>42</v>
      </c>
      <c r="AC55" s="204"/>
      <c r="AD55" s="186"/>
      <c r="AE55" s="199">
        <v>1.04E-2</v>
      </c>
      <c r="AF55" s="199"/>
      <c r="AG55" s="199"/>
      <c r="AH55" s="198" t="s">
        <v>43</v>
      </c>
      <c r="AI55" s="198"/>
      <c r="AJ55" s="198"/>
      <c r="AK55" s="195">
        <f>ROUND($M55*$AE55,2)</f>
        <v>9.49</v>
      </c>
      <c r="AL55" s="195"/>
      <c r="AM55" s="195"/>
      <c r="AN55" s="62" t="s">
        <v>42</v>
      </c>
      <c r="AO55" s="231"/>
    </row>
    <row r="56" spans="1:41" s="61" customFormat="1" ht="3.6" customHeight="1" x14ac:dyDescent="0.2">
      <c r="A56" s="261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64"/>
      <c r="R56" s="186"/>
      <c r="S56" s="198"/>
      <c r="T56" s="198"/>
      <c r="U56" s="198"/>
      <c r="V56" s="192"/>
      <c r="W56" s="192"/>
      <c r="X56" s="192"/>
      <c r="Y56" s="192"/>
      <c r="Z56" s="192"/>
      <c r="AA56" s="192"/>
      <c r="AB56" s="192"/>
      <c r="AC56" s="204"/>
      <c r="AD56" s="186"/>
      <c r="AE56" s="58"/>
      <c r="AF56" s="59"/>
      <c r="AG56" s="60"/>
      <c r="AH56" s="65"/>
      <c r="AI56" s="66"/>
      <c r="AJ56" s="66"/>
      <c r="AK56" s="66"/>
      <c r="AL56" s="66"/>
      <c r="AM56" s="66"/>
      <c r="AN56" s="66"/>
      <c r="AO56" s="231"/>
    </row>
    <row r="57" spans="1:41" s="61" customFormat="1" ht="12" x14ac:dyDescent="0.2">
      <c r="A57" s="261"/>
      <c r="B57" s="206" t="s">
        <v>63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07"/>
      <c r="M57" s="195">
        <f>ROUND($AJ$38*1,2)</f>
        <v>912.57</v>
      </c>
      <c r="N57" s="196"/>
      <c r="O57" s="196"/>
      <c r="P57" s="62" t="s">
        <v>42</v>
      </c>
      <c r="Q57" s="64"/>
      <c r="R57" s="186"/>
      <c r="S57" s="199">
        <v>5.2499999999999998E-2</v>
      </c>
      <c r="T57" s="199"/>
      <c r="U57" s="199"/>
      <c r="V57" s="198" t="s">
        <v>43</v>
      </c>
      <c r="W57" s="198"/>
      <c r="X57" s="198"/>
      <c r="Y57" s="195">
        <f>ROUND($M57*$S57,2)</f>
        <v>47.91</v>
      </c>
      <c r="Z57" s="195"/>
      <c r="AA57" s="195"/>
      <c r="AB57" s="62" t="s">
        <v>42</v>
      </c>
      <c r="AC57" s="204"/>
      <c r="AD57" s="186"/>
      <c r="AE57" s="58"/>
      <c r="AF57" s="59"/>
      <c r="AG57" s="60"/>
      <c r="AH57" s="65"/>
      <c r="AI57" s="66"/>
      <c r="AJ57" s="66"/>
      <c r="AK57" s="66"/>
      <c r="AL57" s="66"/>
      <c r="AM57" s="66"/>
      <c r="AN57" s="66"/>
      <c r="AO57" s="231"/>
    </row>
    <row r="58" spans="1:41" s="61" customFormat="1" ht="3.6" customHeight="1" x14ac:dyDescent="0.2">
      <c r="A58" s="261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64"/>
      <c r="R58" s="186"/>
      <c r="S58" s="198"/>
      <c r="T58" s="198"/>
      <c r="U58" s="198"/>
      <c r="V58" s="192"/>
      <c r="W58" s="192"/>
      <c r="X58" s="192"/>
      <c r="Y58" s="192"/>
      <c r="Z58" s="192"/>
      <c r="AA58" s="192"/>
      <c r="AB58" s="192"/>
      <c r="AC58" s="204"/>
      <c r="AD58" s="186"/>
      <c r="AE58" s="58"/>
      <c r="AF58" s="59"/>
      <c r="AG58" s="60"/>
      <c r="AH58" s="65"/>
      <c r="AI58" s="66"/>
      <c r="AJ58" s="66"/>
      <c r="AK58" s="66"/>
      <c r="AL58" s="66"/>
      <c r="AM58" s="66"/>
      <c r="AN58" s="66"/>
      <c r="AO58" s="231"/>
    </row>
    <row r="59" spans="1:41" s="61" customFormat="1" ht="12" x14ac:dyDescent="0.2">
      <c r="A59" s="261"/>
      <c r="B59" s="206" t="s">
        <v>64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7"/>
      <c r="M59" s="195">
        <f>ROUND($AJ$38*1,2)</f>
        <v>912.57</v>
      </c>
      <c r="N59" s="196"/>
      <c r="O59" s="196"/>
      <c r="P59" s="62" t="s">
        <v>42</v>
      </c>
      <c r="Q59" s="64"/>
      <c r="R59" s="186"/>
      <c r="S59" s="199">
        <v>5.4999999999999997E-3</v>
      </c>
      <c r="T59" s="199"/>
      <c r="U59" s="199"/>
      <c r="V59" s="198" t="s">
        <v>43</v>
      </c>
      <c r="W59" s="198"/>
      <c r="X59" s="198"/>
      <c r="Y59" s="195">
        <f>ROUND($M59*$S59,2)</f>
        <v>5.0199999999999996</v>
      </c>
      <c r="Z59" s="195"/>
      <c r="AA59" s="195"/>
      <c r="AB59" s="62" t="s">
        <v>42</v>
      </c>
      <c r="AC59" s="204"/>
      <c r="AD59" s="186"/>
      <c r="AE59" s="58"/>
      <c r="AF59" s="59"/>
      <c r="AG59" s="60"/>
      <c r="AH59" s="65"/>
      <c r="AI59" s="66"/>
      <c r="AJ59" s="66"/>
      <c r="AK59" s="66"/>
      <c r="AL59" s="66"/>
      <c r="AM59" s="66"/>
      <c r="AN59" s="66"/>
      <c r="AO59" s="231"/>
    </row>
    <row r="60" spans="1:41" s="61" customFormat="1" ht="3.6" customHeight="1" x14ac:dyDescent="0.2">
      <c r="A60" s="261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64"/>
      <c r="R60" s="186"/>
      <c r="S60" s="198"/>
      <c r="T60" s="198"/>
      <c r="U60" s="198"/>
      <c r="V60" s="192"/>
      <c r="W60" s="192"/>
      <c r="X60" s="192"/>
      <c r="Y60" s="192"/>
      <c r="Z60" s="192"/>
      <c r="AA60" s="192"/>
      <c r="AB60" s="192"/>
      <c r="AC60" s="204"/>
      <c r="AD60" s="186"/>
      <c r="AE60" s="58"/>
      <c r="AF60" s="59"/>
      <c r="AG60" s="60"/>
      <c r="AH60" s="65"/>
      <c r="AI60" s="66"/>
      <c r="AJ60" s="66"/>
      <c r="AK60" s="66"/>
      <c r="AL60" s="66"/>
      <c r="AM60" s="66"/>
      <c r="AN60" s="66"/>
      <c r="AO60" s="231"/>
    </row>
    <row r="61" spans="1:41" s="61" customFormat="1" ht="12" x14ac:dyDescent="0.2">
      <c r="A61" s="261"/>
      <c r="B61" s="206" t="s">
        <v>65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07"/>
      <c r="M61" s="195">
        <f>ROUND($AJ$38*1,2)</f>
        <v>912.57</v>
      </c>
      <c r="N61" s="196"/>
      <c r="O61" s="196"/>
      <c r="P61" s="62" t="s">
        <v>42</v>
      </c>
      <c r="Q61" s="64"/>
      <c r="R61" s="186"/>
      <c r="S61" s="199">
        <v>8.0999999999999996E-3</v>
      </c>
      <c r="T61" s="199"/>
      <c r="U61" s="199"/>
      <c r="V61" s="198" t="s">
        <v>43</v>
      </c>
      <c r="W61" s="198"/>
      <c r="X61" s="198"/>
      <c r="Y61" s="195">
        <f>ROUND($M61*$S61,2)</f>
        <v>7.39</v>
      </c>
      <c r="Z61" s="195"/>
      <c r="AA61" s="195"/>
      <c r="AB61" s="62" t="s">
        <v>42</v>
      </c>
      <c r="AC61" s="204"/>
      <c r="AD61" s="186"/>
      <c r="AE61" s="58"/>
      <c r="AF61" s="59"/>
      <c r="AG61" s="60"/>
      <c r="AH61" s="65"/>
      <c r="AI61" s="66"/>
      <c r="AJ61" s="66"/>
      <c r="AK61" s="66"/>
      <c r="AL61" s="66"/>
      <c r="AM61" s="66"/>
      <c r="AN61" s="66"/>
      <c r="AO61" s="231"/>
    </row>
    <row r="62" spans="1:41" s="61" customFormat="1" ht="3.6" customHeight="1" x14ac:dyDescent="0.2">
      <c r="A62" s="261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64"/>
      <c r="R62" s="186"/>
      <c r="S62" s="198"/>
      <c r="T62" s="198"/>
      <c r="U62" s="198"/>
      <c r="V62" s="192"/>
      <c r="W62" s="192"/>
      <c r="X62" s="192"/>
      <c r="Y62" s="192"/>
      <c r="Z62" s="192"/>
      <c r="AA62" s="192"/>
      <c r="AB62" s="192"/>
      <c r="AC62" s="204"/>
      <c r="AD62" s="186"/>
      <c r="AE62" s="58"/>
      <c r="AF62" s="59"/>
      <c r="AG62" s="60"/>
      <c r="AH62" s="65"/>
      <c r="AI62" s="66"/>
      <c r="AJ62" s="66"/>
      <c r="AK62" s="66"/>
      <c r="AL62" s="66"/>
      <c r="AM62" s="66"/>
      <c r="AN62" s="66"/>
      <c r="AO62" s="231"/>
    </row>
    <row r="63" spans="1:41" s="61" customFormat="1" ht="12" x14ac:dyDescent="0.2">
      <c r="A63" s="261"/>
      <c r="B63" s="206" t="s">
        <v>66</v>
      </c>
      <c r="C63" s="206"/>
      <c r="D63" s="206"/>
      <c r="E63" s="206"/>
      <c r="F63" s="206"/>
      <c r="G63" s="206"/>
      <c r="H63" s="206"/>
      <c r="I63" s="206"/>
      <c r="J63" s="206"/>
      <c r="K63" s="206"/>
      <c r="L63" s="207"/>
      <c r="M63" s="195">
        <f>ROUND($AJ$38*1,2)</f>
        <v>912.57</v>
      </c>
      <c r="N63" s="196"/>
      <c r="O63" s="196"/>
      <c r="P63" s="62" t="s">
        <v>42</v>
      </c>
      <c r="Q63" s="64"/>
      <c r="R63" s="186"/>
      <c r="S63" s="199">
        <v>3.0000000000000001E-3</v>
      </c>
      <c r="T63" s="199"/>
      <c r="U63" s="199"/>
      <c r="V63" s="198" t="s">
        <v>43</v>
      </c>
      <c r="W63" s="198"/>
      <c r="X63" s="198"/>
      <c r="Y63" s="195">
        <f>ROUND($M63*$S63,2)</f>
        <v>2.74</v>
      </c>
      <c r="Z63" s="195"/>
      <c r="AA63" s="195"/>
      <c r="AB63" s="62" t="s">
        <v>42</v>
      </c>
      <c r="AC63" s="204"/>
      <c r="AD63" s="186"/>
      <c r="AE63" s="58"/>
      <c r="AF63" s="59"/>
      <c r="AG63" s="60"/>
      <c r="AH63" s="65"/>
      <c r="AI63" s="66"/>
      <c r="AJ63" s="66"/>
      <c r="AK63" s="66"/>
      <c r="AL63" s="66"/>
      <c r="AM63" s="66"/>
      <c r="AN63" s="66"/>
      <c r="AO63" s="231"/>
    </row>
    <row r="64" spans="1:41" s="61" customFormat="1" ht="3.6" customHeight="1" x14ac:dyDescent="0.2">
      <c r="A64" s="261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64"/>
      <c r="R64" s="186"/>
      <c r="S64" s="198"/>
      <c r="T64" s="198"/>
      <c r="U64" s="198"/>
      <c r="V64" s="192"/>
      <c r="W64" s="192"/>
      <c r="X64" s="192"/>
      <c r="Y64" s="192"/>
      <c r="Z64" s="192"/>
      <c r="AA64" s="192"/>
      <c r="AB64" s="192"/>
      <c r="AC64" s="204"/>
      <c r="AD64" s="186"/>
      <c r="AE64" s="58"/>
      <c r="AF64" s="59"/>
      <c r="AG64" s="60"/>
      <c r="AH64" s="65"/>
      <c r="AI64" s="66"/>
      <c r="AJ64" s="66"/>
      <c r="AK64" s="66"/>
      <c r="AL64" s="66"/>
      <c r="AM64" s="66"/>
      <c r="AN64" s="66"/>
      <c r="AO64" s="231"/>
    </row>
    <row r="65" spans="1:41" s="61" customFormat="1" ht="12.75" customHeight="1" x14ac:dyDescent="0.2">
      <c r="A65" s="261"/>
      <c r="B65" s="206" t="s">
        <v>67</v>
      </c>
      <c r="C65" s="206"/>
      <c r="D65" s="206"/>
      <c r="E65" s="206"/>
      <c r="F65" s="206"/>
      <c r="G65" s="206"/>
      <c r="H65" s="206"/>
      <c r="I65" s="206"/>
      <c r="J65" s="206"/>
      <c r="K65" s="206"/>
      <c r="L65" s="207"/>
      <c r="M65" s="195">
        <f>ROUND($AJ$38*1,2)</f>
        <v>912.57</v>
      </c>
      <c r="N65" s="196"/>
      <c r="O65" s="196"/>
      <c r="P65" s="62" t="s">
        <v>42</v>
      </c>
      <c r="Q65" s="64"/>
      <c r="R65" s="186"/>
      <c r="S65" s="199">
        <v>1E-3</v>
      </c>
      <c r="T65" s="199"/>
      <c r="U65" s="199"/>
      <c r="V65" s="198" t="s">
        <v>43</v>
      </c>
      <c r="W65" s="198"/>
      <c r="X65" s="198"/>
      <c r="Y65" s="195">
        <f>ROUND($M65*$S65,2)</f>
        <v>0.91</v>
      </c>
      <c r="Z65" s="195"/>
      <c r="AA65" s="195"/>
      <c r="AB65" s="62" t="s">
        <v>42</v>
      </c>
      <c r="AC65" s="204"/>
      <c r="AD65" s="186"/>
      <c r="AE65" s="58"/>
      <c r="AF65" s="59"/>
      <c r="AG65" s="60"/>
      <c r="AH65" s="65"/>
      <c r="AI65" s="66"/>
      <c r="AJ65" s="66"/>
      <c r="AK65" s="66"/>
      <c r="AL65" s="66"/>
      <c r="AM65" s="66"/>
      <c r="AN65" s="66"/>
      <c r="AO65" s="231"/>
    </row>
    <row r="66" spans="1:41" s="61" customFormat="1" ht="3.6" customHeight="1" x14ac:dyDescent="0.2">
      <c r="A66" s="261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64"/>
      <c r="R66" s="186"/>
      <c r="S66" s="192"/>
      <c r="T66" s="197"/>
      <c r="U66" s="215"/>
      <c r="V66" s="192"/>
      <c r="W66" s="197"/>
      <c r="X66" s="197"/>
      <c r="Y66" s="197"/>
      <c r="Z66" s="197"/>
      <c r="AA66" s="197"/>
      <c r="AB66" s="197"/>
      <c r="AC66" s="204"/>
      <c r="AD66" s="186"/>
      <c r="AE66" s="58"/>
      <c r="AF66" s="59"/>
      <c r="AG66" s="60"/>
      <c r="AH66" s="65"/>
      <c r="AI66" s="66"/>
      <c r="AJ66" s="66"/>
      <c r="AK66" s="66"/>
      <c r="AL66" s="66"/>
      <c r="AM66" s="66"/>
      <c r="AN66" s="66"/>
      <c r="AO66" s="231"/>
    </row>
    <row r="67" spans="1:41" s="61" customFormat="1" ht="12" x14ac:dyDescent="0.2">
      <c r="A67" s="261"/>
      <c r="B67" s="216" t="s">
        <v>68</v>
      </c>
      <c r="C67" s="216"/>
      <c r="D67" s="216"/>
      <c r="E67" s="216"/>
      <c r="F67" s="216"/>
      <c r="G67" s="216"/>
      <c r="H67" s="216"/>
      <c r="I67" s="216"/>
      <c r="J67" s="216"/>
      <c r="K67" s="216"/>
      <c r="L67" s="217"/>
      <c r="M67" s="195">
        <f>ROUND($AJ$38*1,2)</f>
        <v>912.57</v>
      </c>
      <c r="N67" s="196"/>
      <c r="O67" s="196"/>
      <c r="P67" s="62" t="s">
        <v>42</v>
      </c>
      <c r="Q67" s="64"/>
      <c r="R67" s="186"/>
      <c r="S67" s="218">
        <v>1.6000000000000001E-4</v>
      </c>
      <c r="T67" s="218"/>
      <c r="U67" s="218"/>
      <c r="V67" s="198" t="s">
        <v>43</v>
      </c>
      <c r="W67" s="198"/>
      <c r="X67" s="198"/>
      <c r="Y67" s="195">
        <f>ROUND($M67*$S67,2)</f>
        <v>0.15</v>
      </c>
      <c r="Z67" s="195"/>
      <c r="AA67" s="195"/>
      <c r="AB67" s="62" t="s">
        <v>42</v>
      </c>
      <c r="AC67" s="204"/>
      <c r="AD67" s="186"/>
      <c r="AE67" s="58"/>
      <c r="AF67" s="59"/>
      <c r="AG67" s="60"/>
      <c r="AH67" s="65"/>
      <c r="AI67" s="66"/>
      <c r="AJ67" s="66"/>
      <c r="AK67" s="66"/>
      <c r="AL67" s="66"/>
      <c r="AM67" s="66"/>
      <c r="AN67" s="66"/>
      <c r="AO67" s="231"/>
    </row>
    <row r="68" spans="1:41" s="61" customFormat="1" ht="3.6" customHeight="1" x14ac:dyDescent="0.2">
      <c r="A68" s="261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64"/>
      <c r="R68" s="186"/>
      <c r="S68" s="57"/>
      <c r="T68" s="57"/>
      <c r="U68" s="57"/>
      <c r="V68" s="67"/>
      <c r="W68" s="68"/>
      <c r="X68" s="68"/>
      <c r="Y68" s="69"/>
      <c r="Z68" s="69"/>
      <c r="AA68" s="69"/>
      <c r="AB68" s="70"/>
      <c r="AC68" s="204"/>
      <c r="AD68" s="186"/>
      <c r="AE68" s="58"/>
      <c r="AF68" s="59"/>
      <c r="AG68" s="60"/>
      <c r="AH68" s="65"/>
      <c r="AI68" s="66"/>
      <c r="AJ68" s="66"/>
      <c r="AK68" s="66"/>
      <c r="AL68" s="66"/>
      <c r="AM68" s="66"/>
      <c r="AN68" s="66"/>
      <c r="AO68" s="231"/>
    </row>
    <row r="69" spans="1:41" s="61" customFormat="1" ht="12" x14ac:dyDescent="0.2">
      <c r="A69" s="261"/>
      <c r="B69" s="216" t="s">
        <v>115</v>
      </c>
      <c r="C69" s="216"/>
      <c r="D69" s="216"/>
      <c r="E69" s="216"/>
      <c r="F69" s="216"/>
      <c r="G69" s="216"/>
      <c r="H69" s="216"/>
      <c r="I69" s="216"/>
      <c r="J69" s="216"/>
      <c r="K69" s="216"/>
      <c r="L69" s="217"/>
      <c r="M69" s="195">
        <f>ROUND($AJ$38*1,2)</f>
        <v>912.57</v>
      </c>
      <c r="N69" s="196"/>
      <c r="O69" s="196"/>
      <c r="P69" s="62" t="s">
        <v>42</v>
      </c>
      <c r="Q69" s="64"/>
      <c r="R69" s="186"/>
      <c r="S69" s="199">
        <v>6.0000000000000001E-3</v>
      </c>
      <c r="T69" s="199"/>
      <c r="U69" s="199"/>
      <c r="V69" s="198" t="s">
        <v>43</v>
      </c>
      <c r="W69" s="198"/>
      <c r="X69" s="198"/>
      <c r="Y69" s="195">
        <f>ROUND($M69*$S69,2)</f>
        <v>5.48</v>
      </c>
      <c r="Z69" s="195"/>
      <c r="AA69" s="195"/>
      <c r="AB69" s="62" t="s">
        <v>42</v>
      </c>
      <c r="AC69" s="204"/>
      <c r="AD69" s="186"/>
      <c r="AE69" s="58"/>
      <c r="AF69" s="59"/>
      <c r="AG69" s="60"/>
      <c r="AH69" s="65"/>
      <c r="AI69" s="66"/>
      <c r="AJ69" s="66"/>
      <c r="AK69" s="66"/>
      <c r="AL69" s="66"/>
      <c r="AM69" s="66"/>
      <c r="AN69" s="66"/>
      <c r="AO69" s="231"/>
    </row>
    <row r="70" spans="1:41" s="61" customFormat="1" ht="3.6" customHeight="1" x14ac:dyDescent="0.2">
      <c r="A70" s="261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64"/>
      <c r="R70" s="186"/>
      <c r="S70" s="192"/>
      <c r="T70" s="197"/>
      <c r="U70" s="215"/>
      <c r="V70" s="192"/>
      <c r="W70" s="197"/>
      <c r="X70" s="197"/>
      <c r="Y70" s="197"/>
      <c r="Z70" s="197"/>
      <c r="AA70" s="197"/>
      <c r="AB70" s="197"/>
      <c r="AC70" s="204"/>
      <c r="AD70" s="186"/>
      <c r="AE70" s="208"/>
      <c r="AF70" s="209"/>
      <c r="AG70" s="210"/>
      <c r="AH70" s="192"/>
      <c r="AI70" s="197"/>
      <c r="AJ70" s="197"/>
      <c r="AK70" s="197"/>
      <c r="AL70" s="197"/>
      <c r="AM70" s="197"/>
      <c r="AN70" s="197"/>
      <c r="AO70" s="231"/>
    </row>
    <row r="71" spans="1:41" s="61" customFormat="1" ht="12" customHeight="1" x14ac:dyDescent="0.2">
      <c r="A71" s="262"/>
      <c r="D71" s="76" t="s">
        <v>117</v>
      </c>
      <c r="E71" s="211">
        <v>1E-3</v>
      </c>
      <c r="F71" s="211"/>
      <c r="H71" s="75" t="s">
        <v>118</v>
      </c>
      <c r="K71" s="211">
        <v>2.5000000000000001E-3</v>
      </c>
      <c r="L71" s="211"/>
      <c r="M71" s="195">
        <f>ROUND($AJ$38*1,2)</f>
        <v>912.57</v>
      </c>
      <c r="N71" s="196"/>
      <c r="O71" s="196"/>
      <c r="P71" s="62" t="s">
        <v>42</v>
      </c>
      <c r="Q71" s="64"/>
      <c r="R71" s="186"/>
      <c r="S71" s="199">
        <f>E71+K71</f>
        <v>3.5000000000000001E-3</v>
      </c>
      <c r="T71" s="199"/>
      <c r="U71" s="199"/>
      <c r="V71" s="198" t="s">
        <v>43</v>
      </c>
      <c r="W71" s="198"/>
      <c r="X71" s="198"/>
      <c r="Y71" s="195">
        <f>ROUND($M71*$S71,2)</f>
        <v>3.19</v>
      </c>
      <c r="Z71" s="195"/>
      <c r="AA71" s="195"/>
      <c r="AB71" s="62" t="s">
        <v>42</v>
      </c>
      <c r="AC71" s="204"/>
      <c r="AD71" s="186"/>
      <c r="AE71" s="56"/>
      <c r="AF71" s="56"/>
      <c r="AG71" s="56"/>
      <c r="AH71" s="67"/>
      <c r="AI71" s="68"/>
      <c r="AJ71" s="68"/>
      <c r="AK71" s="68"/>
      <c r="AL71" s="68"/>
      <c r="AM71" s="68"/>
      <c r="AN71" s="68"/>
      <c r="AO71" s="231"/>
    </row>
    <row r="72" spans="1:41" s="61" customFormat="1" ht="3.6" customHeight="1" x14ac:dyDescent="0.2">
      <c r="A72" s="73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4"/>
      <c r="R72" s="186"/>
      <c r="S72" s="67"/>
      <c r="T72" s="68"/>
      <c r="U72" s="74"/>
      <c r="V72" s="67"/>
      <c r="W72" s="68"/>
      <c r="X72" s="68"/>
      <c r="Y72" s="68"/>
      <c r="Z72" s="68"/>
      <c r="AA72" s="68"/>
      <c r="AB72" s="68"/>
      <c r="AC72" s="204"/>
      <c r="AD72" s="186"/>
      <c r="AE72" s="56"/>
      <c r="AF72" s="56"/>
      <c r="AG72" s="56"/>
      <c r="AH72" s="67"/>
      <c r="AI72" s="68"/>
      <c r="AJ72" s="68"/>
      <c r="AK72" s="68"/>
      <c r="AL72" s="68"/>
      <c r="AM72" s="68"/>
      <c r="AN72" s="68"/>
      <c r="AO72" s="231"/>
    </row>
    <row r="73" spans="1:41" s="61" customFormat="1" ht="12" customHeight="1" x14ac:dyDescent="0.2">
      <c r="A73" s="260" t="s">
        <v>69</v>
      </c>
      <c r="B73" s="207" t="s">
        <v>70</v>
      </c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195">
        <f>ROUND($AJ$38*0.9825,2)</f>
        <v>896.6</v>
      </c>
      <c r="N73" s="195"/>
      <c r="O73" s="195"/>
      <c r="P73" s="62" t="s">
        <v>42</v>
      </c>
      <c r="Q73" s="64"/>
      <c r="R73" s="186"/>
      <c r="S73" s="150"/>
      <c r="T73" s="102"/>
      <c r="U73" s="167"/>
      <c r="V73" s="150"/>
      <c r="W73" s="102"/>
      <c r="X73" s="102"/>
      <c r="Y73" s="102"/>
      <c r="Z73" s="102"/>
      <c r="AA73" s="102"/>
      <c r="AB73" s="102"/>
      <c r="AC73" s="204"/>
      <c r="AD73" s="186"/>
      <c r="AE73" s="199">
        <v>2.9000000000000001E-2</v>
      </c>
      <c r="AF73" s="199"/>
      <c r="AG73" s="199"/>
      <c r="AH73" s="198" t="s">
        <v>43</v>
      </c>
      <c r="AI73" s="198"/>
      <c r="AJ73" s="198"/>
      <c r="AK73" s="195">
        <f>ROUND($M73*$AE73,2)</f>
        <v>26</v>
      </c>
      <c r="AL73" s="195"/>
      <c r="AM73" s="195"/>
      <c r="AN73" s="62" t="s">
        <v>42</v>
      </c>
      <c r="AO73" s="231"/>
    </row>
    <row r="74" spans="1:41" s="61" customFormat="1" ht="3.6" customHeight="1" x14ac:dyDescent="0.2">
      <c r="A74" s="261"/>
      <c r="B74" s="197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64"/>
      <c r="R74" s="186"/>
      <c r="S74" s="150"/>
      <c r="T74" s="102"/>
      <c r="U74" s="167"/>
      <c r="V74" s="150"/>
      <c r="W74" s="102"/>
      <c r="X74" s="102"/>
      <c r="Y74" s="102"/>
      <c r="Z74" s="102"/>
      <c r="AA74" s="102"/>
      <c r="AB74" s="102"/>
      <c r="AC74" s="204"/>
      <c r="AD74" s="186"/>
      <c r="AE74" s="198"/>
      <c r="AF74" s="198"/>
      <c r="AG74" s="198"/>
      <c r="AH74" s="192"/>
      <c r="AI74" s="192"/>
      <c r="AJ74" s="192"/>
      <c r="AK74" s="192"/>
      <c r="AL74" s="192"/>
      <c r="AM74" s="192"/>
      <c r="AN74" s="192"/>
      <c r="AO74" s="231"/>
    </row>
    <row r="75" spans="1:41" s="61" customFormat="1" ht="12" x14ac:dyDescent="0.2">
      <c r="A75" s="261"/>
      <c r="B75" s="207" t="s">
        <v>71</v>
      </c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195">
        <f>ROUND($AJ$38*0.9825,2)</f>
        <v>896.6</v>
      </c>
      <c r="N75" s="195"/>
      <c r="O75" s="195"/>
      <c r="P75" s="62" t="s">
        <v>42</v>
      </c>
      <c r="Q75" s="64"/>
      <c r="R75" s="186"/>
      <c r="S75" s="150"/>
      <c r="T75" s="102"/>
      <c r="U75" s="167"/>
      <c r="V75" s="150"/>
      <c r="W75" s="102"/>
      <c r="X75" s="102"/>
      <c r="Y75" s="102"/>
      <c r="Z75" s="102"/>
      <c r="AA75" s="102"/>
      <c r="AB75" s="102"/>
      <c r="AC75" s="204"/>
      <c r="AD75" s="186"/>
      <c r="AE75" s="199">
        <v>6.8000000000000005E-2</v>
      </c>
      <c r="AF75" s="199"/>
      <c r="AG75" s="199"/>
      <c r="AH75" s="198" t="s">
        <v>43</v>
      </c>
      <c r="AI75" s="198"/>
      <c r="AJ75" s="198"/>
      <c r="AK75" s="195">
        <f>ROUND($M75*$AE75,2)</f>
        <v>60.97</v>
      </c>
      <c r="AL75" s="195"/>
      <c r="AM75" s="195"/>
      <c r="AN75" s="62" t="s">
        <v>42</v>
      </c>
      <c r="AO75" s="231"/>
    </row>
    <row r="76" spans="1:41" s="61" customFormat="1" ht="3.6" customHeight="1" x14ac:dyDescent="0.2">
      <c r="A76" s="261"/>
      <c r="B76" s="197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64"/>
      <c r="R76" s="186"/>
      <c r="S76" s="150"/>
      <c r="T76" s="102"/>
      <c r="U76" s="167"/>
      <c r="V76" s="150"/>
      <c r="W76" s="102"/>
      <c r="X76" s="102"/>
      <c r="Y76" s="102"/>
      <c r="Z76" s="102"/>
      <c r="AA76" s="102"/>
      <c r="AB76" s="102"/>
      <c r="AC76" s="204"/>
      <c r="AD76" s="186"/>
      <c r="AE76" s="198"/>
      <c r="AF76" s="198"/>
      <c r="AG76" s="198"/>
      <c r="AH76" s="192"/>
      <c r="AI76" s="192"/>
      <c r="AJ76" s="192"/>
      <c r="AK76" s="192"/>
      <c r="AL76" s="192"/>
      <c r="AM76" s="192"/>
      <c r="AN76" s="192"/>
      <c r="AO76" s="231"/>
    </row>
    <row r="77" spans="1:41" s="61" customFormat="1" ht="12" x14ac:dyDescent="0.2">
      <c r="A77" s="261"/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64"/>
      <c r="R77" s="186"/>
      <c r="S77" s="150"/>
      <c r="T77" s="102"/>
      <c r="U77" s="167"/>
      <c r="V77" s="150"/>
      <c r="W77" s="102"/>
      <c r="X77" s="102"/>
      <c r="Y77" s="102"/>
      <c r="Z77" s="102"/>
      <c r="AA77" s="102"/>
      <c r="AB77" s="102"/>
      <c r="AC77" s="204"/>
      <c r="AD77" s="186"/>
      <c r="AE77" s="208"/>
      <c r="AF77" s="209"/>
      <c r="AG77" s="210"/>
      <c r="AH77" s="198" t="s">
        <v>43</v>
      </c>
      <c r="AI77" s="198"/>
      <c r="AJ77" s="198"/>
      <c r="AK77" s="195">
        <f>ROUND($AK$45+$AK$47+$AK$49+$AK$51+$AK$53+$AK$55+$AK$73+$AK$75,2)</f>
        <v>199.67</v>
      </c>
      <c r="AL77" s="196"/>
      <c r="AM77" s="196"/>
      <c r="AN77" s="62" t="s">
        <v>42</v>
      </c>
      <c r="AO77" s="231"/>
    </row>
    <row r="78" spans="1:41" s="61" customFormat="1" ht="8.25" customHeight="1" x14ac:dyDescent="0.2">
      <c r="A78" s="262"/>
      <c r="B78" s="263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71"/>
      <c r="R78" s="186"/>
      <c r="S78" s="150"/>
      <c r="T78" s="102"/>
      <c r="U78" s="167"/>
      <c r="V78" s="150"/>
      <c r="W78" s="102"/>
      <c r="X78" s="102"/>
      <c r="Y78" s="102"/>
      <c r="Z78" s="102"/>
      <c r="AA78" s="102"/>
      <c r="AB78" s="102"/>
      <c r="AC78" s="204"/>
      <c r="AD78" s="186"/>
      <c r="AE78" s="208"/>
      <c r="AF78" s="209"/>
      <c r="AG78" s="210"/>
      <c r="AH78" s="192"/>
      <c r="AI78" s="197"/>
      <c r="AJ78" s="197"/>
      <c r="AK78" s="197"/>
      <c r="AL78" s="197"/>
      <c r="AM78" s="197"/>
      <c r="AN78" s="197"/>
      <c r="AO78" s="231"/>
    </row>
    <row r="79" spans="1:41" s="61" customFormat="1" ht="12" x14ac:dyDescent="0.2">
      <c r="A79" s="225" t="s">
        <v>72</v>
      </c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7"/>
      <c r="M79" s="228">
        <f>ROUND(($AJ$28+$AJ$30+$AJ$32),2)</f>
        <v>62.37</v>
      </c>
      <c r="N79" s="229"/>
      <c r="O79" s="229"/>
      <c r="P79" s="72" t="s">
        <v>42</v>
      </c>
      <c r="Q79" s="71"/>
      <c r="R79" s="186"/>
      <c r="S79" s="150"/>
      <c r="T79" s="102"/>
      <c r="U79" s="167"/>
      <c r="V79" s="150"/>
      <c r="W79" s="102"/>
      <c r="X79" s="102"/>
      <c r="Y79" s="102"/>
      <c r="Z79" s="102"/>
      <c r="AA79" s="102"/>
      <c r="AB79" s="102"/>
      <c r="AC79" s="204"/>
      <c r="AD79" s="186"/>
      <c r="AE79" s="230">
        <f>$AE$47+$AE$49+$AE$51</f>
        <v>0.11310000000000001</v>
      </c>
      <c r="AF79" s="230"/>
      <c r="AG79" s="230"/>
      <c r="AH79" s="198" t="s">
        <v>43</v>
      </c>
      <c r="AI79" s="198"/>
      <c r="AJ79" s="198"/>
      <c r="AK79" s="228">
        <f>-ROUND($M79*$AE79,2)</f>
        <v>-7.05</v>
      </c>
      <c r="AL79" s="228"/>
      <c r="AM79" s="228"/>
      <c r="AN79" s="72" t="s">
        <v>42</v>
      </c>
      <c r="AO79" s="231"/>
    </row>
    <row r="80" spans="1:41" ht="3.6" customHeight="1" x14ac:dyDescent="0.2">
      <c r="A80" s="213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11"/>
      <c r="R80" s="186"/>
      <c r="S80" s="150"/>
      <c r="T80" s="102"/>
      <c r="U80" s="167"/>
      <c r="V80" s="150"/>
      <c r="W80" s="102"/>
      <c r="X80" s="102"/>
      <c r="Y80" s="102"/>
      <c r="Z80" s="102"/>
      <c r="AA80" s="102"/>
      <c r="AB80" s="102"/>
      <c r="AC80" s="204"/>
      <c r="AD80" s="186"/>
      <c r="AE80" s="208"/>
      <c r="AF80" s="209"/>
      <c r="AG80" s="210"/>
      <c r="AH80" s="111"/>
      <c r="AI80" s="84"/>
      <c r="AJ80" s="84"/>
      <c r="AK80" s="84"/>
      <c r="AL80" s="84"/>
      <c r="AM80" s="84"/>
      <c r="AN80" s="84"/>
      <c r="AO80" s="231"/>
    </row>
    <row r="81" spans="1:41" x14ac:dyDescent="0.2">
      <c r="A81" s="213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10"/>
      <c r="R81" s="186"/>
      <c r="S81" s="150"/>
      <c r="T81" s="102"/>
      <c r="U81" s="167"/>
      <c r="V81" s="150"/>
      <c r="W81" s="102"/>
      <c r="X81" s="102"/>
      <c r="Y81" s="102"/>
      <c r="Z81" s="102"/>
      <c r="AA81" s="102"/>
      <c r="AB81" s="102"/>
      <c r="AC81" s="204"/>
      <c r="AD81" s="186"/>
      <c r="AE81" s="208"/>
      <c r="AF81" s="209"/>
      <c r="AG81" s="210"/>
      <c r="AH81" s="111"/>
      <c r="AI81" s="84"/>
      <c r="AJ81" s="84"/>
      <c r="AK81" s="84"/>
      <c r="AL81" s="84"/>
      <c r="AM81" s="84"/>
      <c r="AN81" s="84"/>
      <c r="AO81" s="231"/>
    </row>
    <row r="82" spans="1:41" ht="3.6" customHeight="1" thickBot="1" x14ac:dyDescent="0.25">
      <c r="A82" s="220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"/>
      <c r="R82" s="187"/>
      <c r="S82" s="221"/>
      <c r="T82" s="222"/>
      <c r="U82" s="222"/>
      <c r="V82" s="222"/>
      <c r="W82" s="222"/>
      <c r="X82" s="222"/>
      <c r="Y82" s="222"/>
      <c r="Z82" s="222"/>
      <c r="AA82" s="222"/>
      <c r="AB82" s="222"/>
      <c r="AC82" s="223"/>
      <c r="AD82" s="187"/>
      <c r="AE82" s="221"/>
      <c r="AF82" s="222"/>
      <c r="AG82" s="222"/>
      <c r="AH82" s="222"/>
      <c r="AI82" s="222"/>
      <c r="AJ82" s="222"/>
      <c r="AK82" s="222"/>
      <c r="AL82" s="222"/>
      <c r="AM82" s="222"/>
      <c r="AN82" s="222"/>
      <c r="AO82" s="224"/>
    </row>
    <row r="83" spans="1:41" ht="3.6" customHeight="1" thickTop="1" thickBot="1" x14ac:dyDescent="0.25">
      <c r="A83" s="220"/>
      <c r="B83" s="139"/>
      <c r="C83" s="139"/>
      <c r="D83" s="139"/>
      <c r="E83" s="139"/>
      <c r="F83" s="139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55"/>
      <c r="X83" s="219"/>
      <c r="Y83" s="219"/>
      <c r="Z83" s="219"/>
      <c r="AA83" s="219"/>
      <c r="AB83" s="219"/>
      <c r="AC83" s="254"/>
      <c r="AD83" s="253"/>
      <c r="AE83" s="253"/>
      <c r="AF83" s="253"/>
      <c r="AG83" s="253"/>
      <c r="AH83" s="253"/>
      <c r="AI83" s="253"/>
      <c r="AJ83" s="219"/>
      <c r="AK83" s="219"/>
      <c r="AL83" s="219"/>
      <c r="AM83" s="219"/>
      <c r="AN83" s="219"/>
      <c r="AO83" s="233"/>
    </row>
    <row r="84" spans="1:41" ht="3" customHeight="1" thickTop="1" thickBot="1" x14ac:dyDescent="0.25">
      <c r="A84" s="220"/>
      <c r="B84" s="139"/>
      <c r="C84" s="139"/>
      <c r="D84" s="139"/>
      <c r="E84" s="139"/>
      <c r="F84" s="139"/>
      <c r="G84" s="170" t="s">
        <v>73</v>
      </c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255"/>
      <c r="X84" s="219"/>
      <c r="Y84" s="219"/>
      <c r="Z84" s="219"/>
      <c r="AA84" s="219"/>
      <c r="AB84" s="219"/>
      <c r="AC84" s="254"/>
      <c r="AD84" s="253"/>
      <c r="AE84" s="253"/>
      <c r="AF84" s="253"/>
      <c r="AG84" s="253"/>
      <c r="AH84" s="253"/>
      <c r="AI84" s="253"/>
      <c r="AJ84" s="219"/>
      <c r="AK84" s="219"/>
      <c r="AL84" s="219"/>
      <c r="AM84" s="219"/>
      <c r="AN84" s="219"/>
      <c r="AO84" s="233"/>
    </row>
    <row r="85" spans="1:41" ht="15" thickTop="1" thickBot="1" x14ac:dyDescent="0.3">
      <c r="A85" s="220"/>
      <c r="B85" s="139"/>
      <c r="C85" s="139"/>
      <c r="D85" s="139"/>
      <c r="E85" s="139"/>
      <c r="F85" s="139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255"/>
      <c r="X85" s="94">
        <f>ROUND(SUM(Y45:Y81),2)</f>
        <v>389.54</v>
      </c>
      <c r="Y85" s="94"/>
      <c r="Z85" s="94"/>
      <c r="AA85" s="94"/>
      <c r="AB85" s="9" t="s">
        <v>42</v>
      </c>
      <c r="AC85" s="254"/>
      <c r="AD85" s="253"/>
      <c r="AE85" s="253"/>
      <c r="AF85" s="253"/>
      <c r="AG85" s="253"/>
      <c r="AH85" s="253"/>
      <c r="AI85" s="253"/>
      <c r="AJ85" s="94">
        <f>ROUND($AK$77+$AK$79,2)</f>
        <v>192.62</v>
      </c>
      <c r="AK85" s="94"/>
      <c r="AL85" s="94"/>
      <c r="AM85" s="94"/>
      <c r="AN85" s="9" t="s">
        <v>42</v>
      </c>
      <c r="AO85" s="233"/>
    </row>
    <row r="86" spans="1:41" ht="3.6" customHeight="1" thickTop="1" x14ac:dyDescent="0.2">
      <c r="A86" s="220"/>
      <c r="B86" s="139"/>
      <c r="C86" s="139"/>
      <c r="D86" s="139"/>
      <c r="E86" s="139"/>
      <c r="F86" s="139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255"/>
      <c r="X86" s="252"/>
      <c r="Y86" s="252"/>
      <c r="Z86" s="252"/>
      <c r="AA86" s="252"/>
      <c r="AB86" s="252"/>
      <c r="AC86" s="254"/>
      <c r="AD86" s="253"/>
      <c r="AE86" s="253"/>
      <c r="AF86" s="253"/>
      <c r="AG86" s="253"/>
      <c r="AH86" s="253"/>
      <c r="AI86" s="253"/>
      <c r="AJ86" s="252"/>
      <c r="AK86" s="252"/>
      <c r="AL86" s="252"/>
      <c r="AM86" s="252"/>
      <c r="AN86" s="252"/>
      <c r="AO86" s="233"/>
    </row>
    <row r="87" spans="1:41" ht="3.75" customHeight="1" thickBot="1" x14ac:dyDescent="0.25">
      <c r="A87" s="99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1"/>
    </row>
    <row r="88" spans="1:41" ht="4.5" customHeight="1" thickBot="1" x14ac:dyDescent="0.2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</row>
    <row r="89" spans="1:41" ht="3" customHeight="1" x14ac:dyDescent="0.2">
      <c r="A89" s="236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8"/>
    </row>
    <row r="90" spans="1:41" ht="12.95" customHeight="1" x14ac:dyDescent="0.25">
      <c r="A90" s="220"/>
      <c r="B90" s="102"/>
      <c r="C90" s="102"/>
      <c r="D90" s="102"/>
      <c r="E90" s="102"/>
      <c r="F90" s="102"/>
      <c r="G90" s="102"/>
      <c r="H90" s="102"/>
      <c r="I90" s="102"/>
      <c r="J90" s="102"/>
      <c r="K90" s="234"/>
      <c r="L90" s="235"/>
      <c r="M90" s="102"/>
      <c r="N90" s="102"/>
      <c r="O90" s="102"/>
      <c r="P90" s="102"/>
      <c r="Q90" s="102"/>
      <c r="R90" s="102"/>
      <c r="S90" s="102"/>
      <c r="T90" s="107" t="s">
        <v>74</v>
      </c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84" t="s">
        <v>43</v>
      </c>
      <c r="AH90" s="84"/>
      <c r="AI90" s="84"/>
      <c r="AJ90" s="239">
        <f>ROUND($AJ$38-$AJ$85,2)</f>
        <v>719.95</v>
      </c>
      <c r="AK90" s="93"/>
      <c r="AL90" s="93"/>
      <c r="AM90" s="93"/>
      <c r="AN90" s="20" t="s">
        <v>42</v>
      </c>
      <c r="AO90" s="240"/>
    </row>
    <row r="91" spans="1:41" ht="3.6" customHeight="1" x14ac:dyDescent="0.2">
      <c r="A91" s="220"/>
      <c r="B91" s="102"/>
      <c r="C91" s="102"/>
      <c r="D91" s="102"/>
      <c r="E91" s="102"/>
      <c r="F91" s="102"/>
      <c r="G91" s="102"/>
      <c r="H91" s="102"/>
      <c r="I91" s="102"/>
      <c r="J91" s="102"/>
      <c r="K91" s="234"/>
      <c r="L91" s="235"/>
      <c r="M91" s="102"/>
      <c r="N91" s="102"/>
      <c r="O91" s="102"/>
      <c r="P91" s="102"/>
      <c r="Q91" s="102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240"/>
    </row>
    <row r="92" spans="1:41" ht="12.75" customHeight="1" x14ac:dyDescent="0.2">
      <c r="A92" s="220"/>
      <c r="B92" s="102"/>
      <c r="C92" s="102"/>
      <c r="D92" s="102"/>
      <c r="E92" s="102"/>
      <c r="F92" s="102"/>
      <c r="G92" s="102"/>
      <c r="H92" s="102"/>
      <c r="I92" s="102"/>
      <c r="J92" s="102"/>
      <c r="K92" s="234"/>
      <c r="L92" s="235"/>
      <c r="M92" s="102"/>
      <c r="N92" s="102"/>
      <c r="O92" s="102"/>
      <c r="P92" s="102"/>
      <c r="Q92" s="102"/>
      <c r="R92" s="84" t="s">
        <v>79</v>
      </c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240"/>
    </row>
    <row r="93" spans="1:41" ht="3.6" customHeight="1" x14ac:dyDescent="0.2">
      <c r="A93" s="220"/>
      <c r="B93" s="45"/>
      <c r="C93" s="45"/>
      <c r="D93" s="45"/>
      <c r="E93" s="45"/>
      <c r="F93" s="45"/>
      <c r="G93" s="45"/>
      <c r="H93" s="45"/>
      <c r="I93" s="46"/>
      <c r="J93" s="46"/>
      <c r="K93" s="113"/>
      <c r="L93" s="235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240"/>
    </row>
    <row r="94" spans="1:41" ht="12.75" customHeight="1" x14ac:dyDescent="0.2">
      <c r="A94" s="220"/>
      <c r="B94" s="47"/>
      <c r="C94" s="47"/>
      <c r="D94" s="47"/>
      <c r="E94" s="47"/>
      <c r="F94" s="48" t="s">
        <v>80</v>
      </c>
      <c r="G94" s="245"/>
      <c r="H94" s="245"/>
      <c r="I94" s="245"/>
      <c r="J94" s="45"/>
      <c r="K94" s="113"/>
      <c r="L94" s="235"/>
      <c r="M94" s="102"/>
      <c r="N94" s="102"/>
      <c r="O94" s="102"/>
      <c r="P94" s="102"/>
      <c r="Q94" s="102"/>
      <c r="R94" s="84"/>
      <c r="S94" s="84"/>
      <c r="T94" s="112"/>
      <c r="U94" s="119">
        <v>24</v>
      </c>
      <c r="V94" s="120"/>
      <c r="W94" s="121"/>
      <c r="X94" s="111" t="s">
        <v>81</v>
      </c>
      <c r="Y94" s="84"/>
      <c r="Z94" s="84"/>
      <c r="AA94" s="84"/>
      <c r="AB94" s="84"/>
      <c r="AC94" s="112"/>
      <c r="AD94" s="117">
        <v>3.16</v>
      </c>
      <c r="AE94" s="118"/>
      <c r="AF94" s="118"/>
      <c r="AG94" s="9" t="s">
        <v>42</v>
      </c>
      <c r="AH94" s="111" t="s">
        <v>43</v>
      </c>
      <c r="AI94" s="84"/>
      <c r="AJ94" s="112"/>
      <c r="AK94" s="125">
        <f>ROUND($U94*$AD94,2)</f>
        <v>75.84</v>
      </c>
      <c r="AL94" s="126"/>
      <c r="AM94" s="126"/>
      <c r="AN94" s="9" t="s">
        <v>42</v>
      </c>
      <c r="AO94" s="240"/>
    </row>
    <row r="95" spans="1:41" ht="3.6" customHeight="1" x14ac:dyDescent="0.2">
      <c r="A95" s="220"/>
      <c r="B95" s="45"/>
      <c r="C95" s="45"/>
      <c r="D95" s="45"/>
      <c r="E95" s="45"/>
      <c r="F95" s="45"/>
      <c r="G95" s="45"/>
      <c r="H95" s="45"/>
      <c r="I95" s="45"/>
      <c r="J95" s="45"/>
      <c r="K95" s="113"/>
      <c r="L95" s="235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240"/>
    </row>
    <row r="96" spans="1:41" ht="12.75" customHeight="1" x14ac:dyDescent="0.2">
      <c r="A96" s="220"/>
      <c r="B96" s="47"/>
      <c r="C96" s="47"/>
      <c r="D96" s="47"/>
      <c r="E96" s="47"/>
      <c r="F96" s="48" t="s">
        <v>82</v>
      </c>
      <c r="G96" s="245"/>
      <c r="H96" s="245"/>
      <c r="I96" s="245"/>
      <c r="J96" s="45"/>
      <c r="K96" s="113"/>
      <c r="L96" s="235"/>
      <c r="M96" s="102"/>
      <c r="N96" s="102"/>
      <c r="O96" s="102"/>
      <c r="P96" s="102"/>
      <c r="Q96" s="102"/>
      <c r="R96" s="84"/>
      <c r="S96" s="84"/>
      <c r="T96" s="112"/>
      <c r="U96" s="119">
        <v>24</v>
      </c>
      <c r="V96" s="120"/>
      <c r="W96" s="121"/>
      <c r="X96" s="111" t="s">
        <v>81</v>
      </c>
      <c r="Y96" s="84"/>
      <c r="Z96" s="84"/>
      <c r="AA96" s="84"/>
      <c r="AB96" s="84"/>
      <c r="AC96" s="112"/>
      <c r="AD96" s="117">
        <v>4.4000000000000004</v>
      </c>
      <c r="AE96" s="118"/>
      <c r="AF96" s="118"/>
      <c r="AG96" s="9" t="s">
        <v>42</v>
      </c>
      <c r="AH96" s="111" t="s">
        <v>43</v>
      </c>
      <c r="AI96" s="84"/>
      <c r="AJ96" s="112"/>
      <c r="AK96" s="125">
        <f>ROUND($U96*$AD96,2)</f>
        <v>105.6</v>
      </c>
      <c r="AL96" s="126"/>
      <c r="AM96" s="126"/>
      <c r="AN96" s="9" t="s">
        <v>42</v>
      </c>
      <c r="AO96" s="240"/>
    </row>
    <row r="97" spans="1:41" ht="3.6" customHeight="1" x14ac:dyDescent="0.2">
      <c r="A97" s="220"/>
      <c r="B97" s="45"/>
      <c r="C97" s="45"/>
      <c r="D97" s="45"/>
      <c r="E97" s="45"/>
      <c r="F97" s="45"/>
      <c r="G97" s="45"/>
      <c r="H97" s="45"/>
      <c r="I97" s="45"/>
      <c r="J97" s="45"/>
      <c r="K97" s="113"/>
      <c r="L97" s="235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240"/>
    </row>
    <row r="98" spans="1:41" ht="13.5" customHeight="1" x14ac:dyDescent="0.2">
      <c r="A98" s="220"/>
      <c r="B98" s="47"/>
      <c r="C98" s="47"/>
      <c r="D98" s="47"/>
      <c r="E98" s="47"/>
      <c r="F98" s="48" t="s">
        <v>83</v>
      </c>
      <c r="G98" s="245"/>
      <c r="H98" s="245"/>
      <c r="I98" s="245"/>
      <c r="J98" s="45"/>
      <c r="K98" s="113"/>
      <c r="L98" s="235"/>
      <c r="M98" s="102"/>
      <c r="N98" s="102"/>
      <c r="O98" s="102"/>
      <c r="P98" s="102"/>
      <c r="Q98" s="102"/>
      <c r="R98" s="84"/>
      <c r="S98" s="84"/>
      <c r="T98" s="124"/>
      <c r="U98" s="114">
        <v>10</v>
      </c>
      <c r="V98" s="115"/>
      <c r="W98" s="116"/>
      <c r="X98" s="111" t="s">
        <v>81</v>
      </c>
      <c r="Y98" s="84"/>
      <c r="Z98" s="84"/>
      <c r="AA98" s="84"/>
      <c r="AB98" s="84"/>
      <c r="AC98" s="112"/>
      <c r="AD98" s="109"/>
      <c r="AE98" s="110"/>
      <c r="AF98" s="110"/>
      <c r="AG98" s="20" t="s">
        <v>42</v>
      </c>
      <c r="AH98" s="84" t="s">
        <v>43</v>
      </c>
      <c r="AI98" s="84"/>
      <c r="AJ98" s="84"/>
      <c r="AK98" s="122">
        <f>ROUND($U98*$AD98,2)</f>
        <v>0</v>
      </c>
      <c r="AL98" s="123"/>
      <c r="AM98" s="123"/>
      <c r="AN98" s="20" t="s">
        <v>42</v>
      </c>
      <c r="AO98" s="240"/>
    </row>
    <row r="99" spans="1:41" ht="3.6" customHeight="1" x14ac:dyDescent="0.2">
      <c r="A99" s="220"/>
      <c r="B99" s="45"/>
      <c r="C99" s="45"/>
      <c r="D99" s="45"/>
      <c r="E99" s="45"/>
      <c r="F99" s="45"/>
      <c r="G99" s="45"/>
      <c r="H99" s="45"/>
      <c r="I99" s="45"/>
      <c r="J99" s="49"/>
      <c r="K99" s="113"/>
      <c r="L99" s="235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240"/>
    </row>
    <row r="100" spans="1:41" ht="13.5" customHeight="1" x14ac:dyDescent="0.2">
      <c r="A100" s="106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235"/>
      <c r="M100" s="102"/>
      <c r="N100" s="102"/>
      <c r="O100" s="102"/>
      <c r="P100" s="102"/>
      <c r="Q100" s="102"/>
      <c r="R100" s="84"/>
      <c r="S100" s="84"/>
      <c r="T100" s="124"/>
      <c r="U100" s="114"/>
      <c r="V100" s="115"/>
      <c r="W100" s="116"/>
      <c r="X100" s="111" t="s">
        <v>81</v>
      </c>
      <c r="Y100" s="84"/>
      <c r="Z100" s="84"/>
      <c r="AA100" s="84"/>
      <c r="AB100" s="84"/>
      <c r="AC100" s="112"/>
      <c r="AD100" s="109"/>
      <c r="AE100" s="110"/>
      <c r="AF100" s="110"/>
      <c r="AG100" s="20" t="s">
        <v>42</v>
      </c>
      <c r="AH100" s="84" t="s">
        <v>43</v>
      </c>
      <c r="AI100" s="84"/>
      <c r="AJ100" s="84"/>
      <c r="AK100" s="122">
        <f>ROUND($U100*$AD100,2)</f>
        <v>0</v>
      </c>
      <c r="AL100" s="123"/>
      <c r="AM100" s="123"/>
      <c r="AN100" s="20" t="s">
        <v>42</v>
      </c>
      <c r="AO100" s="240"/>
    </row>
    <row r="101" spans="1:41" ht="3.6" customHeight="1" x14ac:dyDescent="0.2">
      <c r="A101" s="106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235"/>
      <c r="M101" s="102"/>
      <c r="N101" s="102"/>
      <c r="O101" s="102"/>
      <c r="P101" s="102"/>
      <c r="Q101" s="102"/>
      <c r="R101" s="102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240"/>
    </row>
    <row r="102" spans="1:41" ht="3.6" customHeight="1" thickBot="1" x14ac:dyDescent="0.25">
      <c r="A102" s="106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41"/>
      <c r="M102" s="141"/>
      <c r="N102" s="141"/>
      <c r="O102" s="141"/>
      <c r="P102" s="141"/>
      <c r="Q102" s="141"/>
      <c r="R102" s="141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240"/>
    </row>
    <row r="103" spans="1:41" ht="3.6" customHeight="1" x14ac:dyDescent="0.2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41"/>
      <c r="M103" s="141"/>
      <c r="N103" s="141"/>
      <c r="O103" s="141"/>
      <c r="P103" s="141"/>
      <c r="Q103" s="141"/>
      <c r="R103" s="141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240"/>
    </row>
    <row r="104" spans="1:41" ht="13.5" customHeight="1" x14ac:dyDescent="0.25">
      <c r="A104" s="106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2"/>
      <c r="M104" s="102"/>
      <c r="N104" s="102"/>
      <c r="O104" s="102"/>
      <c r="P104" s="107" t="s">
        <v>92</v>
      </c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84" t="s">
        <v>43</v>
      </c>
      <c r="AH104" s="84"/>
      <c r="AI104" s="112"/>
      <c r="AJ104" s="94">
        <f>$AJ$90+$AK$94+$AK$96+$AK$98+$AK$100</f>
        <v>901.3900000000001</v>
      </c>
      <c r="AK104" s="94"/>
      <c r="AL104" s="94"/>
      <c r="AM104" s="94"/>
      <c r="AN104" s="9" t="s">
        <v>42</v>
      </c>
      <c r="AO104" s="240"/>
    </row>
    <row r="105" spans="1:41" s="17" customFormat="1" ht="3.6" customHeight="1" x14ac:dyDescent="0.2">
      <c r="A105" s="220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240"/>
    </row>
    <row r="106" spans="1:41" s="12" customFormat="1" ht="27" customHeight="1" x14ac:dyDescent="0.2">
      <c r="A106" s="220"/>
      <c r="B106" s="102"/>
      <c r="C106" s="102"/>
      <c r="D106" s="102"/>
      <c r="E106" s="102"/>
      <c r="F106" s="102"/>
      <c r="G106" s="102"/>
      <c r="H106" s="102"/>
      <c r="I106" s="241" t="s">
        <v>75</v>
      </c>
      <c r="J106" s="242"/>
      <c r="K106" s="242"/>
      <c r="L106" s="242"/>
      <c r="M106" s="242"/>
      <c r="N106" s="242"/>
      <c r="O106" s="242"/>
      <c r="P106" s="242"/>
      <c r="Q106" s="242"/>
      <c r="R106" s="242"/>
      <c r="S106" s="243"/>
      <c r="T106" s="127" t="s">
        <v>89</v>
      </c>
      <c r="U106" s="128"/>
      <c r="V106" s="128"/>
      <c r="W106" s="129"/>
      <c r="X106" s="130" t="s">
        <v>76</v>
      </c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2"/>
      <c r="AI106" s="127" t="s">
        <v>54</v>
      </c>
      <c r="AJ106" s="128"/>
      <c r="AK106" s="128"/>
      <c r="AL106" s="128"/>
      <c r="AM106" s="128"/>
      <c r="AN106" s="129"/>
      <c r="AO106" s="240"/>
    </row>
    <row r="107" spans="1:41" ht="14.1" customHeight="1" x14ac:dyDescent="0.25">
      <c r="A107" s="220"/>
      <c r="B107" s="102"/>
      <c r="C107" s="102"/>
      <c r="D107" s="102"/>
      <c r="E107" s="102"/>
      <c r="F107" s="102"/>
      <c r="G107" s="102"/>
      <c r="H107" s="102"/>
      <c r="I107" s="133" t="s">
        <v>77</v>
      </c>
      <c r="J107" s="134"/>
      <c r="K107" s="134"/>
      <c r="L107" s="134"/>
      <c r="M107" s="134"/>
      <c r="N107" s="134"/>
      <c r="O107" s="134"/>
      <c r="P107" s="134"/>
      <c r="Q107" s="134"/>
      <c r="R107" s="134"/>
      <c r="S107" s="135"/>
      <c r="T107" s="246">
        <f>($AJ$90+$AK$73+(($AJ$28+$AJ$30+$AJ$32)*0.9825*$AE$75)-($AJ$28+$AJ$30+$AJ$32))+($AK$94+$AK$96+$AK$98+$AK$100)</f>
        <v>869.18693970000004</v>
      </c>
      <c r="U107" s="94"/>
      <c r="V107" s="94"/>
      <c r="W107" s="13" t="s">
        <v>42</v>
      </c>
      <c r="X107" s="247">
        <v>0</v>
      </c>
      <c r="Y107" s="248"/>
      <c r="Z107" s="248"/>
      <c r="AA107" s="248"/>
      <c r="AB107" s="248"/>
      <c r="AC107" s="248"/>
      <c r="AD107" s="248"/>
      <c r="AE107" s="248"/>
      <c r="AF107" s="248"/>
      <c r="AG107" s="14" t="s">
        <v>47</v>
      </c>
      <c r="AH107" s="15"/>
      <c r="AI107" s="16"/>
      <c r="AJ107" s="93">
        <f>ROUND($T$107*$X$107/100,2)</f>
        <v>0</v>
      </c>
      <c r="AK107" s="93"/>
      <c r="AL107" s="93"/>
      <c r="AM107" s="93"/>
      <c r="AN107" s="13" t="s">
        <v>42</v>
      </c>
      <c r="AO107" s="240"/>
    </row>
    <row r="108" spans="1:41" ht="3.6" customHeight="1" x14ac:dyDescent="0.2">
      <c r="A108" s="220"/>
      <c r="B108" s="102"/>
      <c r="C108" s="102"/>
      <c r="D108" s="102"/>
      <c r="E108" s="102"/>
      <c r="F108" s="102"/>
      <c r="G108" s="102"/>
      <c r="H108" s="102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240"/>
    </row>
    <row r="109" spans="1:41" ht="12.75" customHeight="1" x14ac:dyDescent="0.25">
      <c r="A109" s="220"/>
      <c r="B109" s="102"/>
      <c r="C109" s="102"/>
      <c r="D109" s="102"/>
      <c r="E109" s="102"/>
      <c r="F109" s="102"/>
      <c r="G109" s="102"/>
      <c r="H109" s="102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107" t="s">
        <v>78</v>
      </c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84" t="s">
        <v>43</v>
      </c>
      <c r="AH109" s="84"/>
      <c r="AI109" s="112"/>
      <c r="AJ109" s="94">
        <f>ROUND($AJ$90-$AJ$107,2)</f>
        <v>719.95</v>
      </c>
      <c r="AK109" s="94"/>
      <c r="AL109" s="94"/>
      <c r="AM109" s="94"/>
      <c r="AN109" s="9" t="s">
        <v>42</v>
      </c>
      <c r="AO109" s="240"/>
    </row>
    <row r="110" spans="1:41" ht="3.6" customHeight="1" x14ac:dyDescent="0.2">
      <c r="A110" s="220"/>
      <c r="B110" s="102"/>
      <c r="C110" s="102"/>
      <c r="D110" s="102"/>
      <c r="E110" s="102"/>
      <c r="F110" s="102"/>
      <c r="G110" s="102"/>
      <c r="H110" s="102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240"/>
    </row>
    <row r="111" spans="1:41" ht="3.6" customHeight="1" thickBot="1" x14ac:dyDescent="0.25">
      <c r="A111" s="220"/>
      <c r="B111" s="102"/>
      <c r="C111" s="102"/>
      <c r="D111" s="102"/>
      <c r="E111" s="102"/>
      <c r="F111" s="102"/>
      <c r="G111" s="102"/>
      <c r="H111" s="102"/>
      <c r="I111" s="84"/>
      <c r="J111" s="84"/>
      <c r="K111" s="84"/>
      <c r="L111" s="84"/>
      <c r="M111" s="84"/>
      <c r="N111" s="84"/>
      <c r="O111" s="84"/>
      <c r="P111" s="84"/>
      <c r="Q111" s="84"/>
      <c r="R111" s="10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240"/>
    </row>
    <row r="112" spans="1:41" ht="3.6" customHeight="1" x14ac:dyDescent="0.2">
      <c r="A112" s="220"/>
      <c r="B112" s="102"/>
      <c r="C112" s="102"/>
      <c r="D112" s="102"/>
      <c r="E112" s="102"/>
      <c r="F112" s="102"/>
      <c r="G112" s="102"/>
      <c r="H112" s="102"/>
      <c r="I112" s="84"/>
      <c r="J112" s="84"/>
      <c r="K112" s="84"/>
      <c r="L112" s="84"/>
      <c r="M112" s="84"/>
      <c r="N112" s="84"/>
      <c r="O112" s="84"/>
      <c r="P112" s="84"/>
      <c r="Q112" s="84"/>
      <c r="R112" s="102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240"/>
    </row>
    <row r="113" spans="1:41" ht="3.6" customHeight="1" x14ac:dyDescent="0.2">
      <c r="A113" s="220"/>
      <c r="B113" s="102"/>
      <c r="C113" s="102"/>
      <c r="D113" s="102"/>
      <c r="E113" s="102"/>
      <c r="F113" s="102"/>
      <c r="G113" s="102"/>
      <c r="H113" s="102"/>
      <c r="I113" s="244"/>
      <c r="J113" s="244"/>
      <c r="K113" s="244"/>
      <c r="L113" s="244"/>
      <c r="M113" s="244"/>
      <c r="N113" s="244"/>
      <c r="O113" s="244"/>
      <c r="P113" s="244"/>
      <c r="Q113" s="244"/>
      <c r="R113" s="232"/>
      <c r="S113" s="232"/>
      <c r="T113" s="232"/>
      <c r="U113" s="102"/>
      <c r="V113" s="102"/>
      <c r="W113" s="102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240"/>
    </row>
    <row r="114" spans="1:41" ht="5.25" customHeight="1" x14ac:dyDescent="0.2">
      <c r="A114" s="19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102"/>
      <c r="V114" s="102"/>
      <c r="W114" s="102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240"/>
    </row>
    <row r="115" spans="1:41" ht="13.5" customHeight="1" x14ac:dyDescent="0.25">
      <c r="A115" s="19"/>
      <c r="B115" s="96" t="s">
        <v>87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4">
        <f>$T$107</f>
        <v>869.18693970000004</v>
      </c>
      <c r="N115" s="94"/>
      <c r="O115" s="94"/>
      <c r="P115" s="94"/>
      <c r="Q115" s="9" t="s">
        <v>42</v>
      </c>
      <c r="R115" s="97"/>
      <c r="S115" s="97"/>
      <c r="T115" s="97"/>
      <c r="U115" s="102"/>
      <c r="V115" s="102"/>
      <c r="W115" s="102"/>
      <c r="X115" s="105" t="s">
        <v>84</v>
      </c>
      <c r="Y115" s="105"/>
      <c r="Z115" s="105"/>
      <c r="AA115" s="105"/>
      <c r="AB115" s="105"/>
      <c r="AC115" s="105"/>
      <c r="AD115" s="105"/>
      <c r="AE115" s="105"/>
      <c r="AF115" s="105"/>
      <c r="AG115" s="21"/>
      <c r="AH115" s="22" t="s">
        <v>43</v>
      </c>
      <c r="AI115" s="21"/>
      <c r="AJ115" s="103">
        <f>$AJ$109+$AK$94+$AK$96+$AK$98+$AK$100</f>
        <v>901.3900000000001</v>
      </c>
      <c r="AK115" s="103"/>
      <c r="AL115" s="103"/>
      <c r="AM115" s="103"/>
      <c r="AN115" s="23" t="s">
        <v>42</v>
      </c>
      <c r="AO115" s="240"/>
    </row>
    <row r="116" spans="1:41" ht="9.75" customHeight="1" x14ac:dyDescent="0.2">
      <c r="A116" s="19"/>
      <c r="B116" s="98" t="s">
        <v>91</v>
      </c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102"/>
      <c r="V116" s="102"/>
      <c r="W116" s="102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240"/>
    </row>
    <row r="117" spans="1:41" ht="3.6" customHeight="1" thickBot="1" x14ac:dyDescent="0.25">
      <c r="A117" s="99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1"/>
    </row>
    <row r="118" spans="1:41" ht="6" customHeight="1" x14ac:dyDescent="0.2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</row>
    <row r="119" spans="1:41" ht="13.5" customHeight="1" x14ac:dyDescent="0.25">
      <c r="A119" s="84" t="s">
        <v>85</v>
      </c>
      <c r="B119" s="84"/>
      <c r="C119" s="85" t="s">
        <v>116</v>
      </c>
      <c r="D119" s="85"/>
      <c r="E119" s="85"/>
      <c r="F119" s="85"/>
      <c r="G119" s="85"/>
      <c r="H119" s="85"/>
      <c r="I119" s="90"/>
      <c r="J119" s="90"/>
      <c r="K119" s="90"/>
      <c r="L119" s="87" t="s">
        <v>103</v>
      </c>
      <c r="M119" s="88"/>
      <c r="N119" s="88"/>
      <c r="O119" s="88"/>
      <c r="P119" s="88"/>
      <c r="Q119" s="88"/>
      <c r="R119" s="88"/>
      <c r="S119" s="89"/>
      <c r="T119" s="86"/>
      <c r="U119" s="86"/>
      <c r="V119" s="86"/>
      <c r="W119" s="86"/>
      <c r="X119" s="40" t="s">
        <v>42</v>
      </c>
      <c r="Y119" s="91"/>
      <c r="Z119" s="84"/>
      <c r="AA119" s="84" t="s">
        <v>86</v>
      </c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</row>
    <row r="120" spans="1:41" ht="10.5" customHeight="1" thickBot="1" x14ac:dyDescent="0.2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0" t="s">
        <v>112</v>
      </c>
      <c r="N120" s="80"/>
      <c r="O120" s="80"/>
      <c r="P120" s="80"/>
      <c r="Q120" s="80"/>
      <c r="R120" s="80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</row>
    <row r="121" spans="1:41" ht="9" customHeight="1" x14ac:dyDescent="0.2">
      <c r="A121" s="50"/>
      <c r="B121" s="82" t="s">
        <v>90</v>
      </c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55"/>
      <c r="V121" s="55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4"/>
    </row>
    <row r="122" spans="1:41" ht="12.95" customHeight="1" x14ac:dyDescent="0.2">
      <c r="A122" s="52"/>
      <c r="B122" s="77" t="s">
        <v>104</v>
      </c>
      <c r="C122" s="77"/>
      <c r="D122" s="77"/>
      <c r="E122" s="38"/>
      <c r="F122" s="77" t="s">
        <v>106</v>
      </c>
      <c r="G122" s="77"/>
      <c r="H122" s="77"/>
      <c r="I122" s="38"/>
      <c r="J122" s="77" t="s">
        <v>108</v>
      </c>
      <c r="K122" s="77"/>
      <c r="L122" s="77"/>
      <c r="M122" s="77"/>
      <c r="N122" s="77" t="s">
        <v>108</v>
      </c>
      <c r="O122" s="77"/>
      <c r="P122" s="77"/>
      <c r="Q122" s="77"/>
      <c r="R122" s="38"/>
      <c r="S122" s="38"/>
      <c r="T122" s="77" t="s">
        <v>97</v>
      </c>
      <c r="U122" s="77"/>
      <c r="V122" s="77"/>
      <c r="W122" s="77"/>
      <c r="X122" s="38"/>
      <c r="Y122" s="77" t="s">
        <v>93</v>
      </c>
      <c r="Z122" s="77"/>
      <c r="AA122" s="77"/>
      <c r="AB122" s="77"/>
      <c r="AC122" s="77"/>
      <c r="AD122" s="77" t="s">
        <v>95</v>
      </c>
      <c r="AE122" s="77"/>
      <c r="AF122" s="77"/>
      <c r="AG122" s="77"/>
      <c r="AH122" s="77"/>
      <c r="AI122" s="77"/>
      <c r="AJ122" s="77" t="s">
        <v>111</v>
      </c>
      <c r="AK122" s="77"/>
      <c r="AL122" s="77"/>
      <c r="AM122" s="77"/>
      <c r="AN122" s="77"/>
      <c r="AO122" s="78"/>
    </row>
    <row r="123" spans="1:41" ht="12.95" customHeight="1" x14ac:dyDescent="0.2">
      <c r="A123" s="24"/>
      <c r="B123" s="77" t="s">
        <v>105</v>
      </c>
      <c r="C123" s="77"/>
      <c r="D123" s="77"/>
      <c r="E123" s="27"/>
      <c r="F123" s="77" t="s">
        <v>107</v>
      </c>
      <c r="G123" s="77"/>
      <c r="H123" s="77"/>
      <c r="I123" s="25"/>
      <c r="J123" s="77" t="s">
        <v>109</v>
      </c>
      <c r="K123" s="77"/>
      <c r="L123" s="77"/>
      <c r="M123" s="77"/>
      <c r="N123" s="77" t="s">
        <v>110</v>
      </c>
      <c r="O123" s="77"/>
      <c r="P123" s="77"/>
      <c r="Q123" s="77"/>
      <c r="R123" s="26"/>
      <c r="S123" s="38"/>
      <c r="T123" s="77" t="s">
        <v>96</v>
      </c>
      <c r="U123" s="77"/>
      <c r="V123" s="77"/>
      <c r="W123" s="77"/>
      <c r="X123" s="38"/>
      <c r="Y123" s="38"/>
      <c r="Z123" s="77" t="s">
        <v>94</v>
      </c>
      <c r="AA123" s="77"/>
      <c r="AB123" s="77"/>
      <c r="AC123" s="38"/>
      <c r="AD123" s="77" t="s">
        <v>96</v>
      </c>
      <c r="AE123" s="77"/>
      <c r="AF123" s="77"/>
      <c r="AG123" s="77"/>
      <c r="AH123" s="77"/>
      <c r="AI123" s="77"/>
      <c r="AJ123" s="77" t="s">
        <v>96</v>
      </c>
      <c r="AK123" s="77"/>
      <c r="AL123" s="77"/>
      <c r="AM123" s="77"/>
      <c r="AN123" s="77"/>
      <c r="AO123" s="78"/>
    </row>
    <row r="124" spans="1:41" ht="4.5" customHeight="1" x14ac:dyDescent="0.2">
      <c r="A124" s="24"/>
      <c r="B124" s="25"/>
      <c r="C124" s="27"/>
      <c r="D124" s="27"/>
      <c r="E124" s="27"/>
      <c r="F124" s="27"/>
      <c r="G124" s="29"/>
      <c r="H124" s="27"/>
      <c r="I124" s="27"/>
      <c r="J124" s="27"/>
      <c r="K124" s="27"/>
      <c r="L124" s="25"/>
      <c r="M124" s="29"/>
      <c r="N124" s="27"/>
      <c r="O124" s="27"/>
      <c r="P124" s="27"/>
      <c r="Q124" s="25"/>
      <c r="R124" s="27"/>
      <c r="S124" s="27"/>
      <c r="T124" s="27"/>
      <c r="U124" s="27"/>
      <c r="V124" s="25"/>
      <c r="W124" s="27"/>
      <c r="X124" s="27"/>
      <c r="Y124" s="27"/>
      <c r="Z124" s="27"/>
      <c r="AA124" s="27"/>
      <c r="AB124" s="27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8"/>
    </row>
    <row r="125" spans="1:41" ht="13.5" x14ac:dyDescent="0.25">
      <c r="A125" s="24"/>
      <c r="B125" s="83">
        <f>ROUNDUP($U$19,0)</f>
        <v>22</v>
      </c>
      <c r="C125" s="83"/>
      <c r="D125" s="83"/>
      <c r="E125" s="38"/>
      <c r="F125" s="83">
        <f>ROUNDUP($M$26,0)</f>
        <v>195</v>
      </c>
      <c r="G125" s="83"/>
      <c r="H125" s="83"/>
      <c r="I125" s="38"/>
      <c r="J125" s="38"/>
      <c r="K125" s="83">
        <f>ROUNDUP($M$28,0)</f>
        <v>0</v>
      </c>
      <c r="L125" s="83"/>
      <c r="M125" s="38"/>
      <c r="N125" s="38"/>
      <c r="O125" s="83">
        <f>ROUNDUP($M$30+$M$32,0)</f>
        <v>11</v>
      </c>
      <c r="P125" s="83"/>
      <c r="Q125" s="27"/>
      <c r="R125" s="38"/>
      <c r="S125" s="38"/>
      <c r="T125" s="250">
        <f>IF(AJ34&gt;0,(($AJ$38-$AJ$34-$AJ$36)*$G$38),(($AJ$38-$AJ$36)*$G$38))</f>
        <v>712.897402575</v>
      </c>
      <c r="U125" s="251"/>
      <c r="V125" s="251"/>
      <c r="W125" s="51" t="s">
        <v>42</v>
      </c>
      <c r="X125" s="38"/>
      <c r="Y125" s="38"/>
      <c r="Z125" s="250">
        <f>$AJ$21</f>
        <v>3.4060211000000002</v>
      </c>
      <c r="AA125" s="251"/>
      <c r="AB125" s="51" t="s">
        <v>42</v>
      </c>
      <c r="AC125" s="38"/>
      <c r="AD125" s="38"/>
      <c r="AE125" s="79">
        <f>$AJ$34*$G$38</f>
        <v>0</v>
      </c>
      <c r="AF125" s="79"/>
      <c r="AG125" s="79"/>
      <c r="AH125" s="51" t="s">
        <v>42</v>
      </c>
      <c r="AI125" s="38"/>
      <c r="AJ125" s="38"/>
      <c r="AK125" s="79">
        <f>$AJ$36*$G$38</f>
        <v>0</v>
      </c>
      <c r="AL125" s="79"/>
      <c r="AM125" s="79"/>
      <c r="AN125" s="51" t="s">
        <v>42</v>
      </c>
      <c r="AO125" s="28"/>
    </row>
    <row r="126" spans="1:41" ht="2.25" customHeight="1" thickBot="1" x14ac:dyDescent="0.25">
      <c r="A126" s="30"/>
      <c r="B126" s="31"/>
      <c r="C126" s="32"/>
      <c r="D126" s="32"/>
      <c r="E126" s="32"/>
      <c r="F126" s="39"/>
      <c r="G126" s="31"/>
      <c r="H126" s="33"/>
      <c r="I126" s="33"/>
      <c r="J126" s="33"/>
      <c r="K126" s="32"/>
      <c r="L126" s="31"/>
      <c r="M126" s="32"/>
      <c r="N126" s="32"/>
      <c r="O126" s="32"/>
      <c r="P126" s="31"/>
      <c r="Q126" s="31"/>
      <c r="R126" s="33"/>
      <c r="S126" s="34"/>
      <c r="T126" s="34"/>
      <c r="U126" s="34"/>
      <c r="V126" s="34"/>
      <c r="W126" s="35"/>
      <c r="X126" s="31"/>
      <c r="Y126" s="33"/>
      <c r="Z126" s="33"/>
      <c r="AA126" s="33"/>
      <c r="AB126" s="33"/>
      <c r="AC126" s="31"/>
      <c r="AD126" s="36"/>
      <c r="AE126" s="36"/>
      <c r="AF126" s="35"/>
      <c r="AG126" s="33"/>
      <c r="AH126" s="31"/>
      <c r="AI126" s="31"/>
      <c r="AJ126" s="31"/>
      <c r="AK126" s="31"/>
      <c r="AL126" s="31"/>
      <c r="AM126" s="31"/>
      <c r="AN126" s="31"/>
      <c r="AO126" s="37"/>
    </row>
    <row r="127" spans="1:41" ht="9.75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249" t="s">
        <v>88</v>
      </c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</row>
  </sheetData>
  <sheetProtection password="DC94" sheet="1" objects="1" scenarios="1" selectLockedCells="1"/>
  <customSheetViews>
    <customSheetView guid="{4539B790-1169-4ABC-B4C2-0B17EDE494A0}" showPageBreaks="1" showGridLines="0" showRowCol="0" zeroValues="0" fitToPage="1">
      <selection activeCell="K8" sqref="K8:T8"/>
      <pageMargins left="0.31527777777777777" right="0.31527777777777777" top="0.27569444444444446" bottom="0.27569444444444446" header="0.51180555555555562" footer="0.51180555555555562"/>
      <printOptions horizontalCentered="1" verticalCentered="1"/>
      <pageSetup paperSize="9" scale="80" firstPageNumber="0" orientation="portrait" horizontalDpi="300" verticalDpi="300" r:id="rId1"/>
      <headerFooter alignWithMargins="0"/>
    </customSheetView>
  </customSheetViews>
  <mergeCells count="446">
    <mergeCell ref="A73:A78"/>
    <mergeCell ref="B78:P78"/>
    <mergeCell ref="M69:O69"/>
    <mergeCell ref="S69:U69"/>
    <mergeCell ref="V69:X69"/>
    <mergeCell ref="Y69:AA69"/>
    <mergeCell ref="M75:O75"/>
    <mergeCell ref="S64:U64"/>
    <mergeCell ref="V64:AB64"/>
    <mergeCell ref="B65:L65"/>
    <mergeCell ref="B64:P64"/>
    <mergeCell ref="B69:L69"/>
    <mergeCell ref="B77:P77"/>
    <mergeCell ref="V59:X59"/>
    <mergeCell ref="Y59:AA59"/>
    <mergeCell ref="B54:P54"/>
    <mergeCell ref="S54:U54"/>
    <mergeCell ref="V54:AB54"/>
    <mergeCell ref="AE54:AG54"/>
    <mergeCell ref="AH53:AJ53"/>
    <mergeCell ref="B70:P70"/>
    <mergeCell ref="A45:A71"/>
    <mergeCell ref="M71:O71"/>
    <mergeCell ref="S71:U71"/>
    <mergeCell ref="V71:X71"/>
    <mergeCell ref="Y71:AA71"/>
    <mergeCell ref="B45:L45"/>
    <mergeCell ref="M45:O45"/>
    <mergeCell ref="S45:U45"/>
    <mergeCell ref="B62:P62"/>
    <mergeCell ref="S62:U62"/>
    <mergeCell ref="V62:AB62"/>
    <mergeCell ref="M61:O61"/>
    <mergeCell ref="S61:U61"/>
    <mergeCell ref="V61:X61"/>
    <mergeCell ref="Y61:AA61"/>
    <mergeCell ref="Y45:AA45"/>
    <mergeCell ref="P32:AB32"/>
    <mergeCell ref="B33:AN33"/>
    <mergeCell ref="B34:F34"/>
    <mergeCell ref="G34:AB34"/>
    <mergeCell ref="AC34:AE34"/>
    <mergeCell ref="AG30:AI30"/>
    <mergeCell ref="AJ30:AM30"/>
    <mergeCell ref="B31:AN31"/>
    <mergeCell ref="P26:AB26"/>
    <mergeCell ref="AG34:AI34"/>
    <mergeCell ref="AJ34:AM34"/>
    <mergeCell ref="B37:AN37"/>
    <mergeCell ref="W38:AF38"/>
    <mergeCell ref="AG38:AI38"/>
    <mergeCell ref="AJ38:AM38"/>
    <mergeCell ref="S65:U65"/>
    <mergeCell ref="V65:X65"/>
    <mergeCell ref="Y65:AA65"/>
    <mergeCell ref="V55:X55"/>
    <mergeCell ref="Y55:AA55"/>
    <mergeCell ref="B56:P56"/>
    <mergeCell ref="S56:U56"/>
    <mergeCell ref="V56:AB56"/>
    <mergeCell ref="B52:P52"/>
    <mergeCell ref="S52:U52"/>
    <mergeCell ref="V52:AB52"/>
    <mergeCell ref="AE52:AG52"/>
    <mergeCell ref="J38:V38"/>
    <mergeCell ref="B58:P58"/>
    <mergeCell ref="S58:U58"/>
    <mergeCell ref="V58:AB58"/>
    <mergeCell ref="B59:L59"/>
    <mergeCell ref="M59:O59"/>
    <mergeCell ref="S59:U59"/>
    <mergeCell ref="B61:L61"/>
    <mergeCell ref="B35:AN35"/>
    <mergeCell ref="AH52:AN52"/>
    <mergeCell ref="Y63:AA63"/>
    <mergeCell ref="B60:P60"/>
    <mergeCell ref="S60:U60"/>
    <mergeCell ref="V60:AB60"/>
    <mergeCell ref="T107:V107"/>
    <mergeCell ref="X107:AF107"/>
    <mergeCell ref="P127:AD127"/>
    <mergeCell ref="F125:H125"/>
    <mergeCell ref="K125:L125"/>
    <mergeCell ref="O125:P125"/>
    <mergeCell ref="T125:V125"/>
    <mergeCell ref="Z125:AA125"/>
    <mergeCell ref="B122:D122"/>
    <mergeCell ref="X86:AB86"/>
    <mergeCell ref="AJ86:AN86"/>
    <mergeCell ref="R92:AG92"/>
    <mergeCell ref="AD83:AI86"/>
    <mergeCell ref="X83:AB84"/>
    <mergeCell ref="AC83:AC86"/>
    <mergeCell ref="W83:W86"/>
    <mergeCell ref="S112:AN112"/>
    <mergeCell ref="R110:AN110"/>
    <mergeCell ref="A87:AO87"/>
    <mergeCell ref="A88:AO88"/>
    <mergeCell ref="A89:AO89"/>
    <mergeCell ref="T90:AF90"/>
    <mergeCell ref="AG90:AI90"/>
    <mergeCell ref="AJ90:AM90"/>
    <mergeCell ref="AO90:AO116"/>
    <mergeCell ref="I106:S106"/>
    <mergeCell ref="X113:AN114"/>
    <mergeCell ref="A106:H113"/>
    <mergeCell ref="I109:Q113"/>
    <mergeCell ref="R113:T113"/>
    <mergeCell ref="U113:W116"/>
    <mergeCell ref="R109:S109"/>
    <mergeCell ref="R97:AN97"/>
    <mergeCell ref="G98:I98"/>
    <mergeCell ref="R91:AN91"/>
    <mergeCell ref="R101:AN101"/>
    <mergeCell ref="G96:I96"/>
    <mergeCell ref="G94:I94"/>
    <mergeCell ref="U94:W94"/>
    <mergeCell ref="A105:AN105"/>
    <mergeCell ref="L104:O104"/>
    <mergeCell ref="P104:AF104"/>
    <mergeCell ref="AG104:AI104"/>
    <mergeCell ref="AJ104:AM104"/>
    <mergeCell ref="R96:T96"/>
    <mergeCell ref="A90:K92"/>
    <mergeCell ref="A93:A99"/>
    <mergeCell ref="R90:S90"/>
    <mergeCell ref="AH92:AN92"/>
    <mergeCell ref="R93:AN93"/>
    <mergeCell ref="AK94:AM94"/>
    <mergeCell ref="L90:Q101"/>
    <mergeCell ref="R99:AN99"/>
    <mergeCell ref="R95:AN95"/>
    <mergeCell ref="AE78:AG78"/>
    <mergeCell ref="AH78:AN78"/>
    <mergeCell ref="B75:L75"/>
    <mergeCell ref="AJ83:AN84"/>
    <mergeCell ref="A82:P82"/>
    <mergeCell ref="S82:AC82"/>
    <mergeCell ref="AE82:AO82"/>
    <mergeCell ref="A79:L79"/>
    <mergeCell ref="M79:O79"/>
    <mergeCell ref="AE79:AG79"/>
    <mergeCell ref="AH79:AJ79"/>
    <mergeCell ref="AK79:AM79"/>
    <mergeCell ref="A80:P80"/>
    <mergeCell ref="AE80:AG80"/>
    <mergeCell ref="AO44:AO81"/>
    <mergeCell ref="AE45:AG45"/>
    <mergeCell ref="AH45:AJ45"/>
    <mergeCell ref="AK45:AM45"/>
    <mergeCell ref="A83:F86"/>
    <mergeCell ref="G83:V83"/>
    <mergeCell ref="AO83:AO86"/>
    <mergeCell ref="G84:V86"/>
    <mergeCell ref="X85:AA85"/>
    <mergeCell ref="AJ85:AM85"/>
    <mergeCell ref="AE75:AG75"/>
    <mergeCell ref="AH75:AJ75"/>
    <mergeCell ref="B66:P66"/>
    <mergeCell ref="S66:U66"/>
    <mergeCell ref="V66:AB66"/>
    <mergeCell ref="B67:L67"/>
    <mergeCell ref="M67:O67"/>
    <mergeCell ref="S70:U70"/>
    <mergeCell ref="V70:AB70"/>
    <mergeCell ref="B68:P68"/>
    <mergeCell ref="S67:U67"/>
    <mergeCell ref="V67:X67"/>
    <mergeCell ref="Y67:AA67"/>
    <mergeCell ref="B74:P74"/>
    <mergeCell ref="AE74:AG74"/>
    <mergeCell ref="AH74:AN74"/>
    <mergeCell ref="AH76:AN76"/>
    <mergeCell ref="AK77:AM77"/>
    <mergeCell ref="AE70:AG70"/>
    <mergeCell ref="AE77:AG77"/>
    <mergeCell ref="AH77:AJ77"/>
    <mergeCell ref="B76:P76"/>
    <mergeCell ref="B63:L63"/>
    <mergeCell ref="M63:O63"/>
    <mergeCell ref="S63:U63"/>
    <mergeCell ref="V63:X63"/>
    <mergeCell ref="E71:F71"/>
    <mergeCell ref="K71:L71"/>
    <mergeCell ref="M65:O65"/>
    <mergeCell ref="AH70:AN70"/>
    <mergeCell ref="B73:L73"/>
    <mergeCell ref="M73:O73"/>
    <mergeCell ref="S73:U81"/>
    <mergeCell ref="V73:AB81"/>
    <mergeCell ref="A81:P81"/>
    <mergeCell ref="AE81:AG81"/>
    <mergeCell ref="AH81:AN81"/>
    <mergeCell ref="AE73:AG73"/>
    <mergeCell ref="AH73:AJ73"/>
    <mergeCell ref="AK73:AM73"/>
    <mergeCell ref="AE55:AG55"/>
    <mergeCell ref="AH55:AJ55"/>
    <mergeCell ref="AK55:AM55"/>
    <mergeCell ref="V53:X53"/>
    <mergeCell ref="Y53:AA53"/>
    <mergeCell ref="AE53:AG53"/>
    <mergeCell ref="B57:L57"/>
    <mergeCell ref="M57:O57"/>
    <mergeCell ref="S57:U57"/>
    <mergeCell ref="B55:L55"/>
    <mergeCell ref="M55:O55"/>
    <mergeCell ref="S55:U55"/>
    <mergeCell ref="AK75:AM75"/>
    <mergeCell ref="AE76:AG76"/>
    <mergeCell ref="AE51:AG51"/>
    <mergeCell ref="V48:AB48"/>
    <mergeCell ref="AE48:AG48"/>
    <mergeCell ref="AH48:AN48"/>
    <mergeCell ref="B49:L49"/>
    <mergeCell ref="M49:O49"/>
    <mergeCell ref="S49:U49"/>
    <mergeCell ref="V49:X49"/>
    <mergeCell ref="Y49:AA49"/>
    <mergeCell ref="AE49:AG49"/>
    <mergeCell ref="AH49:AJ49"/>
    <mergeCell ref="AK49:AM49"/>
    <mergeCell ref="AH51:AJ51"/>
    <mergeCell ref="AK51:AM51"/>
    <mergeCell ref="AE50:AG50"/>
    <mergeCell ref="AK53:AM53"/>
    <mergeCell ref="AH54:AN54"/>
    <mergeCell ref="B53:L53"/>
    <mergeCell ref="M53:O53"/>
    <mergeCell ref="S53:U53"/>
    <mergeCell ref="V57:X57"/>
    <mergeCell ref="Y57:AA57"/>
    <mergeCell ref="A40:AO40"/>
    <mergeCell ref="B32:G32"/>
    <mergeCell ref="H32:I32"/>
    <mergeCell ref="K32:L32"/>
    <mergeCell ref="M32:O32"/>
    <mergeCell ref="B39:AN39"/>
    <mergeCell ref="S47:U47"/>
    <mergeCell ref="V47:X47"/>
    <mergeCell ref="Y47:AA47"/>
    <mergeCell ref="AE47:AG47"/>
    <mergeCell ref="AH47:AJ47"/>
    <mergeCell ref="AK47:AM47"/>
    <mergeCell ref="B46:P46"/>
    <mergeCell ref="S46:U46"/>
    <mergeCell ref="V46:AB46"/>
    <mergeCell ref="AE46:AG46"/>
    <mergeCell ref="B38:F38"/>
    <mergeCell ref="G38:I38"/>
    <mergeCell ref="S44:U44"/>
    <mergeCell ref="V44:AB44"/>
    <mergeCell ref="AC44:AC81"/>
    <mergeCell ref="AE44:AG44"/>
    <mergeCell ref="AH44:AN44"/>
    <mergeCell ref="V45:X45"/>
    <mergeCell ref="A41:AO41"/>
    <mergeCell ref="A42:AO42"/>
    <mergeCell ref="A43:Q44"/>
    <mergeCell ref="R43:R82"/>
    <mergeCell ref="S43:U43"/>
    <mergeCell ref="V43:AC43"/>
    <mergeCell ref="AD43:AD82"/>
    <mergeCell ref="AE43:AG43"/>
    <mergeCell ref="AH43:AO43"/>
    <mergeCell ref="AH46:AN46"/>
    <mergeCell ref="B47:L47"/>
    <mergeCell ref="M47:O47"/>
    <mergeCell ref="B48:P48"/>
    <mergeCell ref="S48:U48"/>
    <mergeCell ref="B50:P50"/>
    <mergeCell ref="S50:U50"/>
    <mergeCell ref="V50:AB50"/>
    <mergeCell ref="AH50:AN50"/>
    <mergeCell ref="B51:L51"/>
    <mergeCell ref="M51:O51"/>
    <mergeCell ref="S51:U51"/>
    <mergeCell ref="V51:X51"/>
    <mergeCell ref="Y51:AA51"/>
    <mergeCell ref="AH80:AN80"/>
    <mergeCell ref="A1:T3"/>
    <mergeCell ref="U1:U3"/>
    <mergeCell ref="V1:AO1"/>
    <mergeCell ref="V2:AO2"/>
    <mergeCell ref="W3:AD3"/>
    <mergeCell ref="AF3:AM3"/>
    <mergeCell ref="AN3:AO3"/>
    <mergeCell ref="AD8:AE8"/>
    <mergeCell ref="AF8:AO8"/>
    <mergeCell ref="A4:AO4"/>
    <mergeCell ref="A5:T5"/>
    <mergeCell ref="V5:AO5"/>
    <mergeCell ref="A6:E6"/>
    <mergeCell ref="F6:T6"/>
    <mergeCell ref="A7:C7"/>
    <mergeCell ref="D7:T7"/>
    <mergeCell ref="V7:X7"/>
    <mergeCell ref="Y7:AO7"/>
    <mergeCell ref="A8:D8"/>
    <mergeCell ref="E8:H8"/>
    <mergeCell ref="I8:J8"/>
    <mergeCell ref="V6:Z6"/>
    <mergeCell ref="AA6:AO6"/>
    <mergeCell ref="K8:T8"/>
    <mergeCell ref="V8:Y8"/>
    <mergeCell ref="Z8:AC8"/>
    <mergeCell ref="AN19:AO19"/>
    <mergeCell ref="AN21:AO21"/>
    <mergeCell ref="B25:AN25"/>
    <mergeCell ref="AO25:AO39"/>
    <mergeCell ref="B26:L26"/>
    <mergeCell ref="P30:AB30"/>
    <mergeCell ref="AC30:AE30"/>
    <mergeCell ref="V11:X11"/>
    <mergeCell ref="AL11:AO11"/>
    <mergeCell ref="A12:T12"/>
    <mergeCell ref="V12:AO12"/>
    <mergeCell ref="A13:AO13"/>
    <mergeCell ref="A14:C15"/>
    <mergeCell ref="AC36:AE36"/>
    <mergeCell ref="AG36:AI36"/>
    <mergeCell ref="AJ36:AM36"/>
    <mergeCell ref="B36:AB36"/>
    <mergeCell ref="D14:F14"/>
    <mergeCell ref="D15:F15"/>
    <mergeCell ref="A18:AO18"/>
    <mergeCell ref="AC26:AE26"/>
    <mergeCell ref="AG26:AI26"/>
    <mergeCell ref="A20:AO20"/>
    <mergeCell ref="B28:L28"/>
    <mergeCell ref="M28:O28"/>
    <mergeCell ref="P28:AB28"/>
    <mergeCell ref="AC28:AE28"/>
    <mergeCell ref="AG28:AI28"/>
    <mergeCell ref="AJ28:AM28"/>
    <mergeCell ref="M26:O26"/>
    <mergeCell ref="AL14:AO15"/>
    <mergeCell ref="K19:M19"/>
    <mergeCell ref="U19:W19"/>
    <mergeCell ref="AJ19:AL19"/>
    <mergeCell ref="K21:M21"/>
    <mergeCell ref="U21:W21"/>
    <mergeCell ref="AJ21:AL21"/>
    <mergeCell ref="A22:AO22"/>
    <mergeCell ref="A23:AO23"/>
    <mergeCell ref="A24:AO24"/>
    <mergeCell ref="A25:A39"/>
    <mergeCell ref="B29:AN29"/>
    <mergeCell ref="B30:G30"/>
    <mergeCell ref="H30:I30"/>
    <mergeCell ref="K30:L30"/>
    <mergeCell ref="M30:O30"/>
    <mergeCell ref="A9:T9"/>
    <mergeCell ref="V9:Z9"/>
    <mergeCell ref="AA9:AO9"/>
    <mergeCell ref="A10:B10"/>
    <mergeCell ref="C10:R10"/>
    <mergeCell ref="S10:T10"/>
    <mergeCell ref="V10:AA10"/>
    <mergeCell ref="AB10:AH10"/>
    <mergeCell ref="T109:AF109"/>
    <mergeCell ref="U98:W98"/>
    <mergeCell ref="L102:R103"/>
    <mergeCell ref="AG109:AI109"/>
    <mergeCell ref="A16:AO16"/>
    <mergeCell ref="X94:AC94"/>
    <mergeCell ref="A17:AH17"/>
    <mergeCell ref="AJ17:AO17"/>
    <mergeCell ref="AI10:AO10"/>
    <mergeCell ref="AD94:AF94"/>
    <mergeCell ref="R94:T94"/>
    <mergeCell ref="AJ26:AM26"/>
    <mergeCell ref="B27:AN27"/>
    <mergeCell ref="AC32:AE32"/>
    <mergeCell ref="AG32:AI32"/>
    <mergeCell ref="AJ32:AM32"/>
    <mergeCell ref="R111:R112"/>
    <mergeCell ref="S111:AN111"/>
    <mergeCell ref="AD98:AF98"/>
    <mergeCell ref="X98:AC98"/>
    <mergeCell ref="K93:K99"/>
    <mergeCell ref="U100:W100"/>
    <mergeCell ref="AD96:AF96"/>
    <mergeCell ref="X96:AC96"/>
    <mergeCell ref="U96:W96"/>
    <mergeCell ref="AK98:AM98"/>
    <mergeCell ref="R98:T98"/>
    <mergeCell ref="AH98:AJ98"/>
    <mergeCell ref="X100:AC100"/>
    <mergeCell ref="AK100:AM100"/>
    <mergeCell ref="AD100:AF100"/>
    <mergeCell ref="R100:T100"/>
    <mergeCell ref="AH100:AJ100"/>
    <mergeCell ref="AH96:AJ96"/>
    <mergeCell ref="AK96:AM96"/>
    <mergeCell ref="AH94:AJ94"/>
    <mergeCell ref="AI106:AN106"/>
    <mergeCell ref="T106:W106"/>
    <mergeCell ref="X106:AH106"/>
    <mergeCell ref="I107:S107"/>
    <mergeCell ref="AH119:AO119"/>
    <mergeCell ref="A119:B119"/>
    <mergeCell ref="C119:H119"/>
    <mergeCell ref="T119:W119"/>
    <mergeCell ref="L119:S119"/>
    <mergeCell ref="I119:K119"/>
    <mergeCell ref="Y119:Z119"/>
    <mergeCell ref="AA119:AG119"/>
    <mergeCell ref="S102:AN102"/>
    <mergeCell ref="AJ107:AM107"/>
    <mergeCell ref="AJ109:AM109"/>
    <mergeCell ref="I108:AN108"/>
    <mergeCell ref="B114:T114"/>
    <mergeCell ref="B115:L115"/>
    <mergeCell ref="M115:P115"/>
    <mergeCell ref="R115:T115"/>
    <mergeCell ref="B116:T116"/>
    <mergeCell ref="A117:AO117"/>
    <mergeCell ref="A118:AO118"/>
    <mergeCell ref="AJ115:AM115"/>
    <mergeCell ref="X116:AN116"/>
    <mergeCell ref="X115:AF115"/>
    <mergeCell ref="A100:K104"/>
    <mergeCell ref="S103:AN103"/>
    <mergeCell ref="AJ122:AO122"/>
    <mergeCell ref="AJ123:AO123"/>
    <mergeCell ref="AK125:AM125"/>
    <mergeCell ref="M120:R120"/>
    <mergeCell ref="A120:L120"/>
    <mergeCell ref="S120:AO120"/>
    <mergeCell ref="B121:T121"/>
    <mergeCell ref="B123:D123"/>
    <mergeCell ref="F122:H122"/>
    <mergeCell ref="F123:H123"/>
    <mergeCell ref="J122:M122"/>
    <mergeCell ref="J123:M123"/>
    <mergeCell ref="N122:Q122"/>
    <mergeCell ref="N123:Q123"/>
    <mergeCell ref="B125:D125"/>
    <mergeCell ref="Z123:AB123"/>
    <mergeCell ref="AD122:AI122"/>
    <mergeCell ref="AD123:AI123"/>
    <mergeCell ref="AE125:AG125"/>
    <mergeCell ref="Y122:AC122"/>
    <mergeCell ref="T123:W123"/>
    <mergeCell ref="T122:W122"/>
  </mergeCells>
  <conditionalFormatting sqref="AE125:AG125">
    <cfRule type="cellIs" dxfId="1" priority="2" operator="lessThan">
      <formula>0</formula>
    </cfRule>
  </conditionalFormatting>
  <conditionalFormatting sqref="AK125:AM125">
    <cfRule type="cellIs" dxfId="0" priority="1" operator="lessThan">
      <formula>0</formula>
    </cfRule>
  </conditionalFormatting>
  <printOptions horizontalCentered="1" verticalCentered="1"/>
  <pageMargins left="0.31527777777777777" right="0.31527777777777777" top="0.27569444444444446" bottom="0.27569444444444446" header="0.51180555555555562" footer="0.51180555555555562"/>
  <pageSetup paperSize="9" scale="73" firstPageNumber="0" orientation="portrait" horizontalDpi="300" verticalDpi="3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FP_Janv23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jpapouin</dc:creator>
  <cp:lastModifiedBy>jpapouin</cp:lastModifiedBy>
  <cp:lastPrinted>2023-01-05T18:01:00Z</cp:lastPrinted>
  <dcterms:created xsi:type="dcterms:W3CDTF">2019-12-28T20:34:42Z</dcterms:created>
  <dcterms:modified xsi:type="dcterms:W3CDTF">2023-01-19T10:00:28Z</dcterms:modified>
</cp:coreProperties>
</file>